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ubfin\John Martin\Schools\Salado ISD\Combined Debt Requirements\"/>
    </mc:Choice>
  </mc:AlternateContent>
  <xr:revisionPtr revIDLastSave="0" documentId="13_ncr:1_{6D842743-1E10-4FAA-9E28-40330C6F9CC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2013 Rfdg" sheetId="6" r:id="rId1"/>
    <sheet name="2019 Bldg" sheetId="10" r:id="rId2"/>
    <sheet name="2021 Rfdg" sheetId="11" r:id="rId3"/>
    <sheet name="2024 Bldg" sheetId="13" r:id="rId4"/>
    <sheet name="2024 Rfdg" sheetId="14" r:id="rId5"/>
    <sheet name="2025 Bldg" sheetId="15" r:id="rId6"/>
    <sheet name="Combined" sheetId="7" r:id="rId7"/>
    <sheet name="Repayment at 50 cents" sheetId="12" state="hidden" r:id="rId8"/>
  </sheets>
  <definedNames>
    <definedName name="_xlnm.Print_Area" localSheetId="0">'2013 Rfdg'!$A$1:$F$22</definedName>
    <definedName name="_xlnm.Print_Area" localSheetId="1">'2019 Bldg'!$A$1:$F$68</definedName>
    <definedName name="_xlnm.Print_Area" localSheetId="2">'2021 Rfdg'!$A$1:$F$36</definedName>
    <definedName name="_xlnm.Print_Area" localSheetId="3">'2024 Bldg'!$A$1:$F$78</definedName>
    <definedName name="_xlnm.Print_Area" localSheetId="4">'2024 Rfdg'!$A$1:$F$42</definedName>
    <definedName name="_xlnm.Print_Area" localSheetId="5">'2025 Bldg'!$A$1:$F$81</definedName>
    <definedName name="_xlnm.Print_Area" localSheetId="6">Combined!$A$1:$Q$76</definedName>
    <definedName name="_xlnm.Print_Area" localSheetId="7">'Repayment at 50 cents'!$A$1:$P$24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2" i="7" l="1"/>
  <c r="S40" i="7"/>
  <c r="P71" i="7"/>
  <c r="P70" i="7"/>
  <c r="Q71" i="7" s="1"/>
  <c r="O71" i="7"/>
  <c r="O70" i="7"/>
  <c r="O69" i="7"/>
  <c r="O68" i="7"/>
  <c r="O67" i="7"/>
  <c r="O66" i="7"/>
  <c r="O65" i="7"/>
  <c r="O64" i="7"/>
  <c r="O63" i="7"/>
  <c r="O62" i="7"/>
  <c r="O61" i="7"/>
  <c r="O60" i="7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72" i="7" s="1"/>
  <c r="O10" i="7"/>
  <c r="N71" i="7"/>
  <c r="N69" i="7"/>
  <c r="N67" i="7"/>
  <c r="N65" i="7"/>
  <c r="N63" i="7"/>
  <c r="N61" i="7"/>
  <c r="N59" i="7"/>
  <c r="N57" i="7"/>
  <c r="N55" i="7"/>
  <c r="N53" i="7"/>
  <c r="N51" i="7"/>
  <c r="N49" i="7"/>
  <c r="N47" i="7"/>
  <c r="N45" i="7"/>
  <c r="N43" i="7"/>
  <c r="N41" i="7"/>
  <c r="N39" i="7"/>
  <c r="N37" i="7"/>
  <c r="N35" i="7"/>
  <c r="N33" i="7"/>
  <c r="N31" i="7"/>
  <c r="N29" i="7"/>
  <c r="N27" i="7"/>
  <c r="N25" i="7"/>
  <c r="N23" i="7"/>
  <c r="N21" i="7"/>
  <c r="N19" i="7"/>
  <c r="N17" i="7"/>
  <c r="N15" i="7"/>
  <c r="N13" i="7"/>
  <c r="N11" i="7"/>
  <c r="L71" i="7"/>
  <c r="L69" i="7"/>
  <c r="L67" i="7"/>
  <c r="L65" i="7"/>
  <c r="L63" i="7"/>
  <c r="L61" i="7"/>
  <c r="L59" i="7"/>
  <c r="L57" i="7"/>
  <c r="L55" i="7"/>
  <c r="L53" i="7"/>
  <c r="L51" i="7"/>
  <c r="L49" i="7"/>
  <c r="L47" i="7"/>
  <c r="L45" i="7"/>
  <c r="L43" i="7"/>
  <c r="L41" i="7"/>
  <c r="L39" i="7"/>
  <c r="L37" i="7"/>
  <c r="L35" i="7"/>
  <c r="L33" i="7"/>
  <c r="L31" i="7"/>
  <c r="L29" i="7"/>
  <c r="L27" i="7"/>
  <c r="L25" i="7"/>
  <c r="L23" i="7"/>
  <c r="L21" i="7"/>
  <c r="L19" i="7"/>
  <c r="L17" i="7"/>
  <c r="L15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L13" i="7"/>
  <c r="K72" i="7"/>
  <c r="J72" i="7"/>
  <c r="I72" i="7"/>
  <c r="H72" i="7"/>
  <c r="G72" i="7"/>
  <c r="F72" i="7"/>
  <c r="E72" i="7"/>
  <c r="D72" i="7"/>
  <c r="C72" i="7"/>
  <c r="B72" i="7"/>
  <c r="F14" i="15"/>
  <c r="D14" i="15"/>
  <c r="D73" i="15"/>
  <c r="B73" i="15"/>
  <c r="D72" i="15"/>
  <c r="D71" i="15" s="1"/>
  <c r="E71" i="15" s="1"/>
  <c r="K11" i="12"/>
  <c r="J11" i="12"/>
  <c r="J33" i="7"/>
  <c r="J31" i="7"/>
  <c r="J29" i="7"/>
  <c r="J27" i="7"/>
  <c r="J25" i="7"/>
  <c r="J23" i="7"/>
  <c r="J21" i="7"/>
  <c r="J19" i="7"/>
  <c r="J17" i="7"/>
  <c r="J15" i="7"/>
  <c r="J13" i="7"/>
  <c r="J11" i="7"/>
  <c r="D33" i="14"/>
  <c r="K33" i="7" s="1"/>
  <c r="B34" i="14"/>
  <c r="H69" i="7"/>
  <c r="H67" i="7"/>
  <c r="H65" i="7"/>
  <c r="H63" i="7"/>
  <c r="H61" i="7"/>
  <c r="H59" i="7"/>
  <c r="H57" i="7"/>
  <c r="H55" i="7"/>
  <c r="H53" i="7"/>
  <c r="H51" i="7"/>
  <c r="H49" i="7"/>
  <c r="H47" i="7"/>
  <c r="H45" i="7"/>
  <c r="H43" i="7"/>
  <c r="H41" i="7"/>
  <c r="H39" i="7"/>
  <c r="H37" i="7"/>
  <c r="H35" i="7"/>
  <c r="H33" i="7"/>
  <c r="H31" i="7"/>
  <c r="H29" i="7"/>
  <c r="H27" i="7"/>
  <c r="H25" i="7"/>
  <c r="H23" i="7"/>
  <c r="H21" i="7"/>
  <c r="H19" i="7"/>
  <c r="H17" i="7"/>
  <c r="H15" i="7"/>
  <c r="H13" i="7"/>
  <c r="H11" i="7"/>
  <c r="D69" i="13"/>
  <c r="D68" i="13" s="1"/>
  <c r="E68" i="13" s="1"/>
  <c r="B70" i="13"/>
  <c r="N72" i="7" l="1"/>
  <c r="L72" i="7"/>
  <c r="M72" i="7"/>
  <c r="D70" i="15"/>
  <c r="E70" i="15" s="1"/>
  <c r="E72" i="15"/>
  <c r="F72" i="15" s="1"/>
  <c r="I68" i="7"/>
  <c r="D67" i="13"/>
  <c r="I69" i="7"/>
  <c r="E69" i="13"/>
  <c r="F69" i="13" s="1"/>
  <c r="F15" i="12"/>
  <c r="F14" i="12"/>
  <c r="P69" i="7" l="1"/>
  <c r="D69" i="15"/>
  <c r="D68" i="15" s="1"/>
  <c r="D67" i="15" s="1"/>
  <c r="D66" i="15" s="1"/>
  <c r="E69" i="15"/>
  <c r="F70" i="15" s="1"/>
  <c r="D66" i="13"/>
  <c r="E67" i="13"/>
  <c r="I67" i="7"/>
  <c r="P68" i="7"/>
  <c r="H17" i="12"/>
  <c r="H16" i="12"/>
  <c r="H15" i="12"/>
  <c r="H14" i="12"/>
  <c r="H13" i="12"/>
  <c r="H12" i="12"/>
  <c r="H11" i="12"/>
  <c r="Q69" i="7" l="1"/>
  <c r="S39" i="7" s="1"/>
  <c r="P67" i="7"/>
  <c r="E67" i="15"/>
  <c r="E68" i="15"/>
  <c r="F68" i="15" s="1"/>
  <c r="D65" i="15"/>
  <c r="E66" i="15"/>
  <c r="D65" i="13"/>
  <c r="I66" i="7"/>
  <c r="E66" i="13"/>
  <c r="F67" i="13" s="1"/>
  <c r="N17" i="12"/>
  <c r="N16" i="12"/>
  <c r="N15" i="12"/>
  <c r="N14" i="12"/>
  <c r="F13" i="12"/>
  <c r="N13" i="12" s="1"/>
  <c r="F12" i="12"/>
  <c r="N12" i="12" s="1"/>
  <c r="F11" i="12"/>
  <c r="E11" i="12"/>
  <c r="D11" i="12"/>
  <c r="Y17" i="12"/>
  <c r="Y18" i="12" s="1"/>
  <c r="Y19" i="12" s="1"/>
  <c r="Y20" i="12" s="1"/>
  <c r="Y21" i="12" s="1"/>
  <c r="Y22" i="12" s="1"/>
  <c r="Y23" i="12" s="1"/>
  <c r="Y24" i="12" s="1"/>
  <c r="Y25" i="12" s="1"/>
  <c r="Y26" i="12" s="1"/>
  <c r="X12" i="12"/>
  <c r="X13" i="12" s="1"/>
  <c r="X14" i="12" s="1"/>
  <c r="X15" i="12" s="1"/>
  <c r="X16" i="12" s="1"/>
  <c r="X17" i="12" s="1"/>
  <c r="X18" i="12" s="1"/>
  <c r="X19" i="12" s="1"/>
  <c r="X20" i="12" s="1"/>
  <c r="X21" i="12" s="1"/>
  <c r="X22" i="12" s="1"/>
  <c r="X23" i="12" s="1"/>
  <c r="X24" i="12" s="1"/>
  <c r="X25" i="12" s="1"/>
  <c r="X26" i="12" s="1"/>
  <c r="F25" i="7"/>
  <c r="F23" i="7"/>
  <c r="F21" i="7"/>
  <c r="F19" i="7"/>
  <c r="F17" i="7"/>
  <c r="F15" i="7"/>
  <c r="F13" i="7"/>
  <c r="F11" i="7"/>
  <c r="D25" i="11"/>
  <c r="G25" i="7" s="1"/>
  <c r="B26" i="11"/>
  <c r="D10" i="6"/>
  <c r="E65" i="15" l="1"/>
  <c r="F66" i="15" s="1"/>
  <c r="D64" i="15"/>
  <c r="D64" i="13"/>
  <c r="I65" i="7"/>
  <c r="E65" i="13"/>
  <c r="P66" i="7"/>
  <c r="Q67" i="7" s="1"/>
  <c r="S38" i="7" s="1"/>
  <c r="N11" i="12"/>
  <c r="C13" i="12"/>
  <c r="C12" i="12"/>
  <c r="C11" i="12"/>
  <c r="C14" i="12"/>
  <c r="C17" i="12"/>
  <c r="C16" i="12"/>
  <c r="C15" i="12"/>
  <c r="D59" i="7"/>
  <c r="D57" i="7"/>
  <c r="D55" i="7"/>
  <c r="D53" i="7"/>
  <c r="D51" i="7"/>
  <c r="D49" i="7"/>
  <c r="D47" i="7"/>
  <c r="D45" i="7"/>
  <c r="D43" i="7"/>
  <c r="D41" i="7"/>
  <c r="D39" i="7"/>
  <c r="D37" i="7"/>
  <c r="D35" i="7"/>
  <c r="D33" i="7"/>
  <c r="D31" i="7"/>
  <c r="D29" i="7"/>
  <c r="D27" i="7"/>
  <c r="D25" i="7"/>
  <c r="D23" i="7"/>
  <c r="D21" i="7"/>
  <c r="D19" i="7"/>
  <c r="D17" i="7"/>
  <c r="D15" i="7"/>
  <c r="D13" i="7"/>
  <c r="D11" i="7"/>
  <c r="B60" i="10"/>
  <c r="D59" i="10"/>
  <c r="D58" i="10" s="1"/>
  <c r="E58" i="7" s="1"/>
  <c r="P65" i="7" l="1"/>
  <c r="E64" i="15"/>
  <c r="D63" i="15"/>
  <c r="D63" i="13"/>
  <c r="E64" i="13"/>
  <c r="F65" i="13" s="1"/>
  <c r="I64" i="7"/>
  <c r="E59" i="7"/>
  <c r="D57" i="10"/>
  <c r="E57" i="7" s="1"/>
  <c r="E58" i="10"/>
  <c r="E59" i="10"/>
  <c r="D62" i="15" l="1"/>
  <c r="E63" i="15"/>
  <c r="F64" i="15" s="1"/>
  <c r="P64" i="7"/>
  <c r="Q65" i="7" s="1"/>
  <c r="S37" i="7" s="1"/>
  <c r="D62" i="13"/>
  <c r="I63" i="7"/>
  <c r="E63" i="13"/>
  <c r="F59" i="10"/>
  <c r="D56" i="10"/>
  <c r="E56" i="7" s="1"/>
  <c r="E57" i="10"/>
  <c r="P63" i="7" l="1"/>
  <c r="E62" i="15"/>
  <c r="D61" i="15"/>
  <c r="D61" i="13"/>
  <c r="I62" i="7"/>
  <c r="E62" i="13"/>
  <c r="F63" i="13" s="1"/>
  <c r="D55" i="10"/>
  <c r="E55" i="7" s="1"/>
  <c r="E56" i="10"/>
  <c r="F57" i="10" s="1"/>
  <c r="P62" i="7" l="1"/>
  <c r="Q63" i="7" s="1"/>
  <c r="S36" i="7" s="1"/>
  <c r="E61" i="15"/>
  <c r="F62" i="15" s="1"/>
  <c r="D60" i="15"/>
  <c r="D60" i="13"/>
  <c r="E61" i="13"/>
  <c r="I61" i="7"/>
  <c r="D54" i="10"/>
  <c r="E54" i="7" s="1"/>
  <c r="E55" i="10"/>
  <c r="B11" i="7"/>
  <c r="P61" i="7" l="1"/>
  <c r="D59" i="15"/>
  <c r="E60" i="15"/>
  <c r="D59" i="13"/>
  <c r="E60" i="13"/>
  <c r="F61" i="13" s="1"/>
  <c r="I60" i="7"/>
  <c r="E54" i="10"/>
  <c r="F55" i="10" s="1"/>
  <c r="D53" i="10"/>
  <c r="E53" i="7" s="1"/>
  <c r="B12" i="6"/>
  <c r="E59" i="15" l="1"/>
  <c r="F60" i="15" s="1"/>
  <c r="D58" i="15"/>
  <c r="D58" i="13"/>
  <c r="I59" i="7"/>
  <c r="E59" i="13"/>
  <c r="P60" i="7"/>
  <c r="Q61" i="7" s="1"/>
  <c r="S35" i="7" s="1"/>
  <c r="E53" i="10"/>
  <c r="D52" i="10"/>
  <c r="E52" i="7" s="1"/>
  <c r="P59" i="7" l="1"/>
  <c r="E58" i="15"/>
  <c r="D57" i="15"/>
  <c r="I58" i="7"/>
  <c r="E58" i="13"/>
  <c r="F59" i="13" s="1"/>
  <c r="D57" i="13"/>
  <c r="R11" i="12"/>
  <c r="R12" i="12" s="1"/>
  <c r="R13" i="12" s="1"/>
  <c r="R14" i="12" s="1"/>
  <c r="R15" i="12" s="1"/>
  <c r="R16" i="12" s="1"/>
  <c r="R17" i="12" s="1"/>
  <c r="D24" i="11"/>
  <c r="G24" i="7" s="1"/>
  <c r="E25" i="11"/>
  <c r="D51" i="10"/>
  <c r="E51" i="7" s="1"/>
  <c r="E52" i="10"/>
  <c r="F53" i="10" s="1"/>
  <c r="P58" i="7" l="1"/>
  <c r="Q59" i="7" s="1"/>
  <c r="S34" i="7" s="1"/>
  <c r="D56" i="15"/>
  <c r="E57" i="15"/>
  <c r="F58" i="15" s="1"/>
  <c r="I57" i="7"/>
  <c r="D56" i="13"/>
  <c r="E57" i="13"/>
  <c r="D23" i="11"/>
  <c r="G23" i="7" s="1"/>
  <c r="E24" i="11"/>
  <c r="F25" i="11" s="1"/>
  <c r="D50" i="10"/>
  <c r="E50" i="7" s="1"/>
  <c r="E51" i="10"/>
  <c r="P57" i="7" l="1"/>
  <c r="E56" i="15"/>
  <c r="D55" i="15"/>
  <c r="I56" i="7"/>
  <c r="E56" i="13"/>
  <c r="F57" i="13" s="1"/>
  <c r="D55" i="13"/>
  <c r="D22" i="11"/>
  <c r="E23" i="11"/>
  <c r="E50" i="10"/>
  <c r="F51" i="10" s="1"/>
  <c r="D49" i="10"/>
  <c r="E49" i="7" s="1"/>
  <c r="P56" i="7" l="1"/>
  <c r="Q57" i="7" s="1"/>
  <c r="S33" i="7" s="1"/>
  <c r="E55" i="15"/>
  <c r="F56" i="15" s="1"/>
  <c r="D54" i="15"/>
  <c r="I55" i="7"/>
  <c r="E55" i="13"/>
  <c r="D54" i="13"/>
  <c r="G22" i="7"/>
  <c r="I17" i="12"/>
  <c r="E22" i="11"/>
  <c r="F23" i="11" s="1"/>
  <c r="D21" i="11"/>
  <c r="G21" i="7" s="1"/>
  <c r="D48" i="10"/>
  <c r="E48" i="7" s="1"/>
  <c r="E49" i="10"/>
  <c r="P55" i="7" l="1"/>
  <c r="D53" i="15"/>
  <c r="E54" i="15"/>
  <c r="I54" i="7"/>
  <c r="E54" i="13"/>
  <c r="F55" i="13" s="1"/>
  <c r="D53" i="13"/>
  <c r="D20" i="11"/>
  <c r="E21" i="11"/>
  <c r="D47" i="10"/>
  <c r="E47" i="7" s="1"/>
  <c r="E48" i="10"/>
  <c r="F49" i="10" s="1"/>
  <c r="P54" i="7" l="1"/>
  <c r="Q55" i="7" s="1"/>
  <c r="S32" i="7" s="1"/>
  <c r="D52" i="15"/>
  <c r="E53" i="15"/>
  <c r="F54" i="15" s="1"/>
  <c r="I53" i="7"/>
  <c r="D52" i="13"/>
  <c r="E53" i="13"/>
  <c r="G20" i="7"/>
  <c r="H21" i="11"/>
  <c r="I16" i="12"/>
  <c r="E20" i="11"/>
  <c r="F21" i="11" s="1"/>
  <c r="D19" i="11"/>
  <c r="G19" i="7" s="1"/>
  <c r="D46" i="10"/>
  <c r="E46" i="7" s="1"/>
  <c r="E47" i="10"/>
  <c r="P53" i="7" l="1"/>
  <c r="E52" i="15"/>
  <c r="D51" i="15"/>
  <c r="I52" i="7"/>
  <c r="D51" i="13"/>
  <c r="E52" i="13"/>
  <c r="F53" i="13" s="1"/>
  <c r="E19" i="11"/>
  <c r="D18" i="11"/>
  <c r="E46" i="10"/>
  <c r="F47" i="10" s="1"/>
  <c r="D45" i="10"/>
  <c r="E45" i="7" s="1"/>
  <c r="P52" i="7" l="1"/>
  <c r="Q53" i="7" s="1"/>
  <c r="S31" i="7" s="1"/>
  <c r="D50" i="15"/>
  <c r="E51" i="15"/>
  <c r="F52" i="15" s="1"/>
  <c r="I51" i="7"/>
  <c r="E51" i="13"/>
  <c r="D50" i="13"/>
  <c r="G18" i="7"/>
  <c r="I15" i="12"/>
  <c r="E18" i="11"/>
  <c r="F19" i="11" s="1"/>
  <c r="D17" i="11"/>
  <c r="G17" i="7" s="1"/>
  <c r="D44" i="10"/>
  <c r="E44" i="7" s="1"/>
  <c r="E45" i="10"/>
  <c r="P51" i="7" l="1"/>
  <c r="D49" i="15"/>
  <c r="E50" i="15"/>
  <c r="I50" i="7"/>
  <c r="D49" i="13"/>
  <c r="E50" i="13"/>
  <c r="F51" i="13" s="1"/>
  <c r="D16" i="11"/>
  <c r="E17" i="11"/>
  <c r="D43" i="10"/>
  <c r="E43" i="7" s="1"/>
  <c r="E44" i="10"/>
  <c r="F45" i="10" s="1"/>
  <c r="P50" i="7" l="1"/>
  <c r="Q51" i="7" s="1"/>
  <c r="S30" i="7" s="1"/>
  <c r="E49" i="15"/>
  <c r="F50" i="15" s="1"/>
  <c r="D48" i="15"/>
  <c r="I49" i="7"/>
  <c r="E49" i="13"/>
  <c r="D48" i="13"/>
  <c r="G16" i="7"/>
  <c r="I14" i="12"/>
  <c r="D15" i="11"/>
  <c r="G15" i="7" s="1"/>
  <c r="E16" i="11"/>
  <c r="F17" i="11" s="1"/>
  <c r="E43" i="10"/>
  <c r="D42" i="10"/>
  <c r="E42" i="7" s="1"/>
  <c r="P49" i="7" l="1"/>
  <c r="E48" i="15"/>
  <c r="D47" i="15"/>
  <c r="I48" i="7"/>
  <c r="D47" i="13"/>
  <c r="E48" i="13"/>
  <c r="F49" i="13" s="1"/>
  <c r="D14" i="11"/>
  <c r="E15" i="11"/>
  <c r="E42" i="10"/>
  <c r="F43" i="10" s="1"/>
  <c r="D41" i="10"/>
  <c r="E41" i="7" s="1"/>
  <c r="P48" i="7" l="1"/>
  <c r="Q49" i="7" s="1"/>
  <c r="S29" i="7" s="1"/>
  <c r="D46" i="15"/>
  <c r="E47" i="15"/>
  <c r="F48" i="15" s="1"/>
  <c r="I47" i="7"/>
  <c r="D46" i="13"/>
  <c r="E47" i="13"/>
  <c r="G14" i="7"/>
  <c r="I13" i="12"/>
  <c r="E14" i="11"/>
  <c r="F15" i="11" s="1"/>
  <c r="D13" i="11"/>
  <c r="G13" i="7" s="1"/>
  <c r="D40" i="10"/>
  <c r="E41" i="10"/>
  <c r="P47" i="7" l="1"/>
  <c r="E46" i="15"/>
  <c r="D45" i="15"/>
  <c r="I46" i="7"/>
  <c r="D45" i="13"/>
  <c r="E46" i="13"/>
  <c r="F47" i="13" s="1"/>
  <c r="E40" i="7"/>
  <c r="E13" i="11"/>
  <c r="D12" i="11"/>
  <c r="E40" i="10"/>
  <c r="F41" i="10" s="1"/>
  <c r="D39" i="10"/>
  <c r="E39" i="7" s="1"/>
  <c r="P46" i="7" l="1"/>
  <c r="Q47" i="7" s="1"/>
  <c r="S28" i="7" s="1"/>
  <c r="E45" i="15"/>
  <c r="F46" i="15" s="1"/>
  <c r="D44" i="15"/>
  <c r="I45" i="7"/>
  <c r="D44" i="13"/>
  <c r="E45" i="13"/>
  <c r="G12" i="7"/>
  <c r="I12" i="12"/>
  <c r="E12" i="11"/>
  <c r="F13" i="11" s="1"/>
  <c r="D11" i="11"/>
  <c r="G11" i="7" s="1"/>
  <c r="D38" i="10"/>
  <c r="E39" i="10"/>
  <c r="C10" i="7"/>
  <c r="P45" i="7" l="1"/>
  <c r="D43" i="15"/>
  <c r="E44" i="15"/>
  <c r="I44" i="7"/>
  <c r="D43" i="13"/>
  <c r="E44" i="13"/>
  <c r="F45" i="13" s="1"/>
  <c r="E38" i="7"/>
  <c r="E11" i="11"/>
  <c r="D10" i="11"/>
  <c r="E38" i="10"/>
  <c r="F39" i="10" s="1"/>
  <c r="D37" i="10"/>
  <c r="E37" i="7" s="1"/>
  <c r="E11" i="6"/>
  <c r="C11" i="7"/>
  <c r="E10" i="6"/>
  <c r="P44" i="7" l="1"/>
  <c r="Q45" i="7" s="1"/>
  <c r="S27" i="7" s="1"/>
  <c r="E43" i="15"/>
  <c r="F44" i="15" s="1"/>
  <c r="D42" i="15"/>
  <c r="I43" i="7"/>
  <c r="D42" i="13"/>
  <c r="E43" i="13"/>
  <c r="G10" i="7"/>
  <c r="I11" i="12"/>
  <c r="E10" i="11"/>
  <c r="F11" i="11" s="1"/>
  <c r="F11" i="6"/>
  <c r="E37" i="10"/>
  <c r="D36" i="10"/>
  <c r="P43" i="7" l="1"/>
  <c r="E42" i="15"/>
  <c r="D41" i="15"/>
  <c r="I42" i="7"/>
  <c r="D41" i="13"/>
  <c r="E42" i="13"/>
  <c r="F43" i="13" s="1"/>
  <c r="E36" i="7"/>
  <c r="D35" i="10"/>
  <c r="E35" i="7" s="1"/>
  <c r="E36" i="10"/>
  <c r="F37" i="10" s="1"/>
  <c r="P42" i="7" l="1"/>
  <c r="Q43" i="7" s="1"/>
  <c r="S26" i="7" s="1"/>
  <c r="D40" i="15"/>
  <c r="E41" i="15"/>
  <c r="F42" i="15" s="1"/>
  <c r="I41" i="7"/>
  <c r="E41" i="13"/>
  <c r="D40" i="13"/>
  <c r="D34" i="10"/>
  <c r="E35" i="10"/>
  <c r="P41" i="7" l="1"/>
  <c r="E40" i="15"/>
  <c r="D39" i="15"/>
  <c r="I40" i="7"/>
  <c r="D39" i="13"/>
  <c r="E40" i="13"/>
  <c r="F41" i="13" s="1"/>
  <c r="E34" i="7"/>
  <c r="D33" i="10"/>
  <c r="E33" i="7" s="1"/>
  <c r="E34" i="10"/>
  <c r="F35" i="10" s="1"/>
  <c r="P40" i="7" l="1"/>
  <c r="Q41" i="7" s="1"/>
  <c r="S25" i="7" s="1"/>
  <c r="E39" i="15"/>
  <c r="F40" i="15" s="1"/>
  <c r="D38" i="15"/>
  <c r="I39" i="7"/>
  <c r="D38" i="13"/>
  <c r="E39" i="13"/>
  <c r="E33" i="10"/>
  <c r="D32" i="10"/>
  <c r="P39" i="7" l="1"/>
  <c r="D37" i="15"/>
  <c r="E38" i="15"/>
  <c r="I38" i="7"/>
  <c r="E38" i="13"/>
  <c r="F39" i="13" s="1"/>
  <c r="D37" i="13"/>
  <c r="E32" i="7"/>
  <c r="E32" i="10"/>
  <c r="F33" i="10" s="1"/>
  <c r="D31" i="10"/>
  <c r="E31" i="7" s="1"/>
  <c r="P38" i="7" l="1"/>
  <c r="Q39" i="7" s="1"/>
  <c r="S24" i="7" s="1"/>
  <c r="D36" i="15"/>
  <c r="E37" i="15"/>
  <c r="F38" i="15" s="1"/>
  <c r="I37" i="7"/>
  <c r="E37" i="13"/>
  <c r="D36" i="13"/>
  <c r="D26" i="11"/>
  <c r="D30" i="10"/>
  <c r="E31" i="10"/>
  <c r="P37" i="7" l="1"/>
  <c r="E36" i="15"/>
  <c r="D35" i="15"/>
  <c r="I36" i="7"/>
  <c r="D35" i="13"/>
  <c r="E36" i="13"/>
  <c r="F37" i="13" s="1"/>
  <c r="E30" i="7"/>
  <c r="E26" i="11"/>
  <c r="F26" i="11"/>
  <c r="D29" i="10"/>
  <c r="E29" i="7" s="1"/>
  <c r="E30" i="10"/>
  <c r="F31" i="10" s="1"/>
  <c r="P36" i="7" l="1"/>
  <c r="Q37" i="7" s="1"/>
  <c r="S23" i="7" s="1"/>
  <c r="D34" i="15"/>
  <c r="E35" i="15"/>
  <c r="F36" i="15" s="1"/>
  <c r="I35" i="7"/>
  <c r="E35" i="13"/>
  <c r="D34" i="13"/>
  <c r="E29" i="10"/>
  <c r="D28" i="10"/>
  <c r="P35" i="7" l="1"/>
  <c r="D33" i="15"/>
  <c r="E34" i="15"/>
  <c r="I34" i="7"/>
  <c r="E34" i="13"/>
  <c r="F35" i="13" s="1"/>
  <c r="D33" i="13"/>
  <c r="E28" i="7"/>
  <c r="D27" i="10"/>
  <c r="E27" i="7" s="1"/>
  <c r="E28" i="10"/>
  <c r="F29" i="10" s="1"/>
  <c r="P34" i="7" l="1"/>
  <c r="Q35" i="7" s="1"/>
  <c r="S22" i="7" s="1"/>
  <c r="E33" i="15"/>
  <c r="F34" i="15" s="1"/>
  <c r="D32" i="15"/>
  <c r="I33" i="7"/>
  <c r="E33" i="13"/>
  <c r="D32" i="13"/>
  <c r="D32" i="14"/>
  <c r="K32" i="7" s="1"/>
  <c r="E33" i="14"/>
  <c r="D26" i="10"/>
  <c r="E27" i="10"/>
  <c r="P33" i="7" l="1"/>
  <c r="D31" i="15"/>
  <c r="E32" i="15"/>
  <c r="I32" i="7"/>
  <c r="E32" i="13"/>
  <c r="F33" i="13" s="1"/>
  <c r="D31" i="13"/>
  <c r="E32" i="14"/>
  <c r="F33" i="14" s="1"/>
  <c r="D31" i="14"/>
  <c r="K31" i="7" s="1"/>
  <c r="E26" i="7"/>
  <c r="D25" i="10"/>
  <c r="E25" i="7" s="1"/>
  <c r="E26" i="10"/>
  <c r="F27" i="10" s="1"/>
  <c r="P32" i="7" l="1"/>
  <c r="Q33" i="7" s="1"/>
  <c r="S21" i="7" s="1"/>
  <c r="D30" i="15"/>
  <c r="E31" i="15"/>
  <c r="F32" i="15" s="1"/>
  <c r="I31" i="7"/>
  <c r="E31" i="13"/>
  <c r="D30" i="13"/>
  <c r="E31" i="14"/>
  <c r="D30" i="14"/>
  <c r="K30" i="7" s="1"/>
  <c r="D24" i="10"/>
  <c r="E25" i="10"/>
  <c r="P31" i="7" l="1"/>
  <c r="E30" i="15"/>
  <c r="D29" i="15"/>
  <c r="I30" i="7"/>
  <c r="D29" i="13"/>
  <c r="E30" i="13"/>
  <c r="F31" i="13" s="1"/>
  <c r="D29" i="14"/>
  <c r="K29" i="7" s="1"/>
  <c r="E30" i="14"/>
  <c r="F31" i="14" s="1"/>
  <c r="E24" i="7"/>
  <c r="D23" i="10"/>
  <c r="E23" i="7" s="1"/>
  <c r="E24" i="10"/>
  <c r="F25" i="10" s="1"/>
  <c r="P30" i="7" l="1"/>
  <c r="Q31" i="7" s="1"/>
  <c r="S20" i="7" s="1"/>
  <c r="E29" i="15"/>
  <c r="F30" i="15" s="1"/>
  <c r="D28" i="15"/>
  <c r="I29" i="7"/>
  <c r="E29" i="13"/>
  <c r="D28" i="13"/>
  <c r="D28" i="14"/>
  <c r="K28" i="7" s="1"/>
  <c r="E29" i="14"/>
  <c r="D22" i="10"/>
  <c r="E23" i="10"/>
  <c r="P29" i="7" l="1"/>
  <c r="D27" i="15"/>
  <c r="E28" i="15"/>
  <c r="I28" i="7"/>
  <c r="E28" i="13"/>
  <c r="F29" i="13" s="1"/>
  <c r="D27" i="13"/>
  <c r="D27" i="14"/>
  <c r="K27" i="7" s="1"/>
  <c r="E28" i="14"/>
  <c r="F29" i="14" s="1"/>
  <c r="E22" i="7"/>
  <c r="O17" i="12"/>
  <c r="S17" i="12" s="1"/>
  <c r="D21" i="10"/>
  <c r="E21" i="7" s="1"/>
  <c r="E22" i="10"/>
  <c r="F23" i="10" s="1"/>
  <c r="P28" i="7" l="1"/>
  <c r="Q29" i="7" s="1"/>
  <c r="S19" i="7" s="1"/>
  <c r="E27" i="15"/>
  <c r="F28" i="15" s="1"/>
  <c r="D26" i="15"/>
  <c r="I27" i="7"/>
  <c r="D26" i="13"/>
  <c r="E27" i="13"/>
  <c r="D26" i="14"/>
  <c r="K26" i="7" s="1"/>
  <c r="E27" i="14"/>
  <c r="D20" i="10"/>
  <c r="E21" i="10"/>
  <c r="P27" i="7" l="1"/>
  <c r="E26" i="15"/>
  <c r="D25" i="15"/>
  <c r="I26" i="7"/>
  <c r="D25" i="13"/>
  <c r="E26" i="13"/>
  <c r="F27" i="13" s="1"/>
  <c r="E26" i="14"/>
  <c r="F27" i="14" s="1"/>
  <c r="D25" i="14"/>
  <c r="K25" i="7" s="1"/>
  <c r="E20" i="7"/>
  <c r="O16" i="12"/>
  <c r="S16" i="12" s="1"/>
  <c r="E20" i="10"/>
  <c r="F21" i="10" s="1"/>
  <c r="D19" i="10"/>
  <c r="E19" i="7" s="1"/>
  <c r="P26" i="7" l="1"/>
  <c r="Q27" i="7" s="1"/>
  <c r="S18" i="7" s="1"/>
  <c r="D24" i="15"/>
  <c r="E25" i="15"/>
  <c r="F26" i="15" s="1"/>
  <c r="I25" i="7"/>
  <c r="E25" i="13"/>
  <c r="D24" i="13"/>
  <c r="D24" i="14"/>
  <c r="K24" i="7" s="1"/>
  <c r="E25" i="14"/>
  <c r="D18" i="10"/>
  <c r="E19" i="10"/>
  <c r="F12" i="6"/>
  <c r="P25" i="7" l="1"/>
  <c r="E24" i="15"/>
  <c r="D23" i="15"/>
  <c r="I24" i="7"/>
  <c r="D23" i="13"/>
  <c r="E24" i="13"/>
  <c r="F25" i="13" s="1"/>
  <c r="D23" i="14"/>
  <c r="K23" i="7" s="1"/>
  <c r="E24" i="14"/>
  <c r="F25" i="14" s="1"/>
  <c r="E18" i="7"/>
  <c r="O15" i="12"/>
  <c r="S15" i="12" s="1"/>
  <c r="E18" i="10"/>
  <c r="F19" i="10" s="1"/>
  <c r="D17" i="10"/>
  <c r="E17" i="7" s="1"/>
  <c r="P24" i="7" l="1"/>
  <c r="Q25" i="7" s="1"/>
  <c r="S17" i="7" s="1"/>
  <c r="E23" i="15"/>
  <c r="F24" i="15" s="1"/>
  <c r="D22" i="15"/>
  <c r="I23" i="7"/>
  <c r="D22" i="13"/>
  <c r="E23" i="13"/>
  <c r="E23" i="14"/>
  <c r="D22" i="14"/>
  <c r="K22" i="7" s="1"/>
  <c r="D16" i="10"/>
  <c r="E17" i="10"/>
  <c r="D12" i="6"/>
  <c r="P23" i="7" l="1"/>
  <c r="D21" i="15"/>
  <c r="E22" i="15"/>
  <c r="I22" i="7"/>
  <c r="E22" i="13"/>
  <c r="F23" i="13" s="1"/>
  <c r="D21" i="13"/>
  <c r="E22" i="14"/>
  <c r="F23" i="14" s="1"/>
  <c r="D21" i="14"/>
  <c r="K21" i="7" s="1"/>
  <c r="E16" i="7"/>
  <c r="O14" i="12"/>
  <c r="S14" i="12" s="1"/>
  <c r="D15" i="10"/>
  <c r="E15" i="7" s="1"/>
  <c r="E16" i="10"/>
  <c r="F17" i="10" s="1"/>
  <c r="E12" i="6"/>
  <c r="P22" i="7" l="1"/>
  <c r="Q23" i="7" s="1"/>
  <c r="S16" i="7" s="1"/>
  <c r="D20" i="15"/>
  <c r="E21" i="15"/>
  <c r="F22" i="15" s="1"/>
  <c r="I21" i="7"/>
  <c r="E21" i="13"/>
  <c r="D20" i="13"/>
  <c r="D20" i="14"/>
  <c r="K20" i="7" s="1"/>
  <c r="E21" i="14"/>
  <c r="E15" i="10"/>
  <c r="D14" i="10"/>
  <c r="P21" i="7" l="1"/>
  <c r="E20" i="15"/>
  <c r="D19" i="15"/>
  <c r="I20" i="7"/>
  <c r="E20" i="13"/>
  <c r="F21" i="13" s="1"/>
  <c r="D19" i="13"/>
  <c r="D19" i="14"/>
  <c r="K19" i="7" s="1"/>
  <c r="E20" i="14"/>
  <c r="F21" i="14" s="1"/>
  <c r="E14" i="7"/>
  <c r="O13" i="12"/>
  <c r="S13" i="12" s="1"/>
  <c r="D13" i="10"/>
  <c r="E13" i="7" s="1"/>
  <c r="E14" i="10"/>
  <c r="F15" i="10" s="1"/>
  <c r="P20" i="7" l="1"/>
  <c r="Q21" i="7" s="1"/>
  <c r="S15" i="7" s="1"/>
  <c r="D18" i="15"/>
  <c r="E19" i="15"/>
  <c r="F20" i="15" s="1"/>
  <c r="I19" i="7"/>
  <c r="D18" i="13"/>
  <c r="E19" i="13"/>
  <c r="D18" i="14"/>
  <c r="K18" i="7" s="1"/>
  <c r="E19" i="14"/>
  <c r="E13" i="10"/>
  <c r="D12" i="10"/>
  <c r="P19" i="7" l="1"/>
  <c r="D17" i="15"/>
  <c r="E18" i="15"/>
  <c r="I18" i="7"/>
  <c r="E18" i="13"/>
  <c r="F19" i="13" s="1"/>
  <c r="D17" i="13"/>
  <c r="D17" i="14"/>
  <c r="K17" i="7" s="1"/>
  <c r="E18" i="14"/>
  <c r="F19" i="14" s="1"/>
  <c r="E12" i="7"/>
  <c r="O12" i="12"/>
  <c r="S12" i="12" s="1"/>
  <c r="D11" i="10"/>
  <c r="E11" i="7" s="1"/>
  <c r="E12" i="10"/>
  <c r="F13" i="10" s="1"/>
  <c r="P18" i="7" l="1"/>
  <c r="Q19" i="7" s="1"/>
  <c r="S14" i="7" s="1"/>
  <c r="E17" i="15"/>
  <c r="F18" i="15" s="1"/>
  <c r="D16" i="15"/>
  <c r="I17" i="7"/>
  <c r="E17" i="13"/>
  <c r="D16" i="13"/>
  <c r="E17" i="14"/>
  <c r="D16" i="14"/>
  <c r="K16" i="7" s="1"/>
  <c r="E11" i="10"/>
  <c r="D10" i="10"/>
  <c r="P17" i="7" l="1"/>
  <c r="D15" i="15"/>
  <c r="E16" i="15"/>
  <c r="I16" i="7"/>
  <c r="E16" i="13"/>
  <c r="F17" i="13" s="1"/>
  <c r="D15" i="13"/>
  <c r="E16" i="14"/>
  <c r="F17" i="14" s="1"/>
  <c r="D15" i="14"/>
  <c r="K15" i="7" s="1"/>
  <c r="E10" i="7"/>
  <c r="O11" i="12"/>
  <c r="S11" i="12" s="1"/>
  <c r="E10" i="10"/>
  <c r="F11" i="10" s="1"/>
  <c r="P16" i="7" l="1"/>
  <c r="Q17" i="7" s="1"/>
  <c r="S13" i="7" s="1"/>
  <c r="E15" i="15"/>
  <c r="F16" i="15" s="1"/>
  <c r="I15" i="7"/>
  <c r="D14" i="13"/>
  <c r="E15" i="13"/>
  <c r="D14" i="14"/>
  <c r="K14" i="7" s="1"/>
  <c r="E15" i="14"/>
  <c r="P15" i="7" l="1"/>
  <c r="E14" i="15"/>
  <c r="E73" i="15" s="1"/>
  <c r="I14" i="7"/>
  <c r="D13" i="13"/>
  <c r="E14" i="13"/>
  <c r="F15" i="13" s="1"/>
  <c r="E14" i="14"/>
  <c r="F15" i="14" s="1"/>
  <c r="D13" i="14"/>
  <c r="K13" i="7" s="1"/>
  <c r="P14" i="7" l="1"/>
  <c r="Q15" i="7" s="1"/>
  <c r="S12" i="7" s="1"/>
  <c r="F73" i="15"/>
  <c r="I13" i="7"/>
  <c r="D12" i="13"/>
  <c r="E13" i="13"/>
  <c r="D12" i="14"/>
  <c r="E13" i="14"/>
  <c r="P11" i="12"/>
  <c r="B12" i="12" s="1"/>
  <c r="P12" i="12" s="1"/>
  <c r="B13" i="12" s="1"/>
  <c r="P13" i="12" s="1"/>
  <c r="B14" i="12" s="1"/>
  <c r="P14" i="12" s="1"/>
  <c r="B15" i="12" s="1"/>
  <c r="P15" i="12" s="1"/>
  <c r="B16" i="12" s="1"/>
  <c r="P16" i="12" s="1"/>
  <c r="B17" i="12" s="1"/>
  <c r="P17" i="12" s="1"/>
  <c r="P13" i="7" l="1"/>
  <c r="K12" i="7"/>
  <c r="D11" i="14"/>
  <c r="D11" i="13"/>
  <c r="I12" i="7"/>
  <c r="E12" i="13"/>
  <c r="F13" i="13" s="1"/>
  <c r="E12" i="14"/>
  <c r="F13" i="14" s="1"/>
  <c r="P12" i="7" l="1"/>
  <c r="Q13" i="7" s="1"/>
  <c r="S11" i="7" s="1"/>
  <c r="D10" i="14"/>
  <c r="K11" i="7"/>
  <c r="I11" i="7"/>
  <c r="D70" i="13"/>
  <c r="E11" i="13"/>
  <c r="E11" i="14"/>
  <c r="D34" i="14"/>
  <c r="E10" i="14" l="1"/>
  <c r="F11" i="14" s="1"/>
  <c r="F34" i="14" s="1"/>
  <c r="K10" i="7"/>
  <c r="E70" i="13"/>
  <c r="F11" i="13"/>
  <c r="F70" i="13" s="1"/>
  <c r="P11" i="7"/>
  <c r="E34" i="14"/>
  <c r="P10" i="7" l="1"/>
  <c r="P72" i="7" s="1"/>
  <c r="D60" i="10"/>
  <c r="Q11" i="7" l="1"/>
  <c r="Q72" i="7" s="1"/>
  <c r="S10" i="7"/>
  <c r="E60" i="10"/>
  <c r="F60" i="10" l="1"/>
</calcChain>
</file>

<file path=xl/sharedStrings.xml><?xml version="1.0" encoding="utf-8"?>
<sst xmlns="http://schemas.openxmlformats.org/spreadsheetml/2006/main" count="151" uniqueCount="46">
  <si>
    <t>Fiscal Year</t>
  </si>
  <si>
    <t>Ending</t>
  </si>
  <si>
    <t>Due</t>
  </si>
  <si>
    <t>Principal</t>
  </si>
  <si>
    <t>Int.Rate</t>
  </si>
  <si>
    <t>Interest</t>
  </si>
  <si>
    <t>Total</t>
  </si>
  <si>
    <t>Notes:</t>
  </si>
  <si>
    <t>Original Issue Size:</t>
  </si>
  <si>
    <t>Combined Totals</t>
  </si>
  <si>
    <t>Fisc Total</t>
  </si>
  <si>
    <t>SALADO INDEPENDENT SCHOOL DISTRICT</t>
  </si>
  <si>
    <t>(Bell County, Texas)</t>
  </si>
  <si>
    <t>Combined Debt Requirement Schedule</t>
  </si>
  <si>
    <t>Debt Service Schedule</t>
  </si>
  <si>
    <t>Unlimited Tax Refunding Bonds</t>
  </si>
  <si>
    <t>Unlimited Tax School Building Bonds</t>
  </si>
  <si>
    <t>Payable through US Bank, Houston.</t>
  </si>
  <si>
    <t>Series 2013</t>
  </si>
  <si>
    <t>2013 Rfdg Bonds</t>
  </si>
  <si>
    <t>Series 2019</t>
  </si>
  <si>
    <t>Callable beginning February 15, 2028 at par.</t>
  </si>
  <si>
    <t>2019 Bldg Bonds</t>
  </si>
  <si>
    <t>Series 2021</t>
  </si>
  <si>
    <t>Callable beginning February 15, 2031 at par.</t>
  </si>
  <si>
    <t>2021 Rfdg Bonds</t>
  </si>
  <si>
    <t>Fisc Year</t>
  </si>
  <si>
    <t>Net Taxable</t>
  </si>
  <si>
    <t>%</t>
  </si>
  <si>
    <t>Fund Balance</t>
  </si>
  <si>
    <t>Value</t>
  </si>
  <si>
    <t>Growth</t>
  </si>
  <si>
    <t>Tax Levy</t>
  </si>
  <si>
    <t>Beginning I&amp;S</t>
  </si>
  <si>
    <t>Ending I&amp;S</t>
  </si>
  <si>
    <t>Total Payments &amp; Redemptions</t>
  </si>
  <si>
    <t>Note: Redemptions are noted in green.</t>
  </si>
  <si>
    <t>50 cent I&amp;S</t>
  </si>
  <si>
    <t>Debt Service Fund Cash Flow at 50 cent Tax Rate</t>
  </si>
  <si>
    <t>Series 2024</t>
  </si>
  <si>
    <t>Callable beginning February 15, 2033 at par.</t>
  </si>
  <si>
    <t>2024 Bldg Bonds</t>
  </si>
  <si>
    <t>2024 Rfdg Bonds</t>
  </si>
  <si>
    <t>Series 2025</t>
  </si>
  <si>
    <t>Callable beginning February 15, 2034 at par.</t>
  </si>
  <si>
    <t>2025 Rfdg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</si>
</sst>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_);_(* \(#,##0.00\);_(* &quot;-&quot;_);_(@_)"/>
    <numFmt numFmtId="165" formatCode="mmmm\ d\,\ yyyy"/>
    <numFmt numFmtId="166" formatCode="_(* #,##0_);_(* \(#,##0\);_(* &quot;-&quot;??_);_(@_)"/>
    <numFmt numFmtId="167" formatCode="[$-409]mmmm\ d\,\ yyyy;@"/>
  </numFmts>
  <fonts count="12" x14ac:knownFonts="1"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9A6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6" fillId="0" borderId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</cellStyleXfs>
  <cellXfs count="179">
    <xf numFmtId="0" fontId="0" fillId="0" borderId="0" xfId="0"/>
    <xf numFmtId="0" fontId="0" fillId="0" borderId="0" xfId="0" applyAlignment="1">
      <alignment horizontal="center"/>
    </xf>
    <xf numFmtId="42" fontId="0" fillId="0" borderId="0" xfId="0" applyNumberFormat="1" applyBorder="1"/>
    <xf numFmtId="41" fontId="0" fillId="0" borderId="1" xfId="0" applyNumberFormat="1" applyBorder="1"/>
    <xf numFmtId="0" fontId="0" fillId="0" borderId="0" xfId="0" applyBorder="1"/>
    <xf numFmtId="0" fontId="0" fillId="0" borderId="3" xfId="0" applyBorder="1" applyAlignment="1">
      <alignment horizontal="center"/>
    </xf>
    <xf numFmtId="41" fontId="0" fillId="0" borderId="7" xfId="0" applyNumberFormat="1" applyBorder="1"/>
    <xf numFmtId="14" fontId="0" fillId="0" borderId="5" xfId="0" applyNumberFormat="1" applyBorder="1" applyAlignment="1">
      <alignment horizontal="center"/>
    </xf>
    <xf numFmtId="42" fontId="0" fillId="0" borderId="9" xfId="0" applyNumberFormat="1" applyBorder="1"/>
    <xf numFmtId="42" fontId="0" fillId="0" borderId="2" xfId="0" applyNumberFormat="1" applyBorder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1" fontId="0" fillId="0" borderId="18" xfId="0" applyNumberFormat="1" applyBorder="1"/>
    <xf numFmtId="42" fontId="0" fillId="0" borderId="19" xfId="0" applyNumberFormat="1" applyBorder="1"/>
    <xf numFmtId="14" fontId="0" fillId="0" borderId="12" xfId="0" applyNumberFormat="1" applyBorder="1" applyAlignment="1">
      <alignment horizontal="center"/>
    </xf>
    <xf numFmtId="41" fontId="0" fillId="0" borderId="15" xfId="0" applyNumberFormat="1" applyBorder="1"/>
    <xf numFmtId="41" fontId="0" fillId="0" borderId="14" xfId="0" applyNumberFormat="1" applyBorder="1"/>
    <xf numFmtId="41" fontId="0" fillId="0" borderId="20" xfId="0" applyNumberFormat="1" applyBorder="1"/>
    <xf numFmtId="0" fontId="4" fillId="0" borderId="0" xfId="0" applyFont="1" applyBorder="1"/>
    <xf numFmtId="0" fontId="0" fillId="0" borderId="21" xfId="0" applyBorder="1" applyAlignment="1">
      <alignment horizontal="center"/>
    </xf>
    <xf numFmtId="41" fontId="0" fillId="0" borderId="23" xfId="0" applyNumberFormat="1" applyBorder="1"/>
    <xf numFmtId="41" fontId="0" fillId="0" borderId="22" xfId="0" applyNumberFormat="1" applyBorder="1"/>
    <xf numFmtId="0" fontId="0" fillId="0" borderId="23" xfId="0" applyBorder="1"/>
    <xf numFmtId="42" fontId="0" fillId="0" borderId="24" xfId="0" applyNumberFormat="1" applyBorder="1"/>
    <xf numFmtId="14" fontId="0" fillId="0" borderId="6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42" fontId="0" fillId="0" borderId="8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5" fillId="0" borderId="0" xfId="0" applyFont="1" applyBorder="1" applyAlignment="1"/>
    <xf numFmtId="14" fontId="0" fillId="0" borderId="25" xfId="0" applyNumberFormat="1" applyBorder="1" applyAlignment="1">
      <alignment horizontal="center"/>
    </xf>
    <xf numFmtId="0" fontId="0" fillId="0" borderId="25" xfId="0" applyBorder="1"/>
    <xf numFmtId="0" fontId="4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43" fontId="0" fillId="0" borderId="7" xfId="0" applyNumberFormat="1" applyBorder="1"/>
    <xf numFmtId="0" fontId="7" fillId="0" borderId="0" xfId="1" applyFo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7" xfId="0" applyNumberFormat="1" applyBorder="1"/>
    <xf numFmtId="44" fontId="0" fillId="0" borderId="9" xfId="3" applyFont="1" applyBorder="1"/>
    <xf numFmtId="44" fontId="0" fillId="0" borderId="2" xfId="3" applyFont="1" applyBorder="1"/>
    <xf numFmtId="0" fontId="0" fillId="0" borderId="28" xfId="0" applyFill="1" applyBorder="1" applyAlignment="1">
      <alignment horizontal="center"/>
    </xf>
    <xf numFmtId="164" fontId="0" fillId="0" borderId="14" xfId="0" applyNumberFormat="1" applyFill="1" applyBorder="1"/>
    <xf numFmtId="164" fontId="0" fillId="0" borderId="7" xfId="0" applyNumberFormat="1" applyFill="1" applyBorder="1"/>
    <xf numFmtId="43" fontId="0" fillId="0" borderId="7" xfId="0" applyNumberFormat="1" applyFill="1" applyBorder="1"/>
    <xf numFmtId="44" fontId="0" fillId="0" borderId="9" xfId="3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2" fontId="0" fillId="0" borderId="0" xfId="0" applyNumberFormat="1" applyFill="1" applyBorder="1"/>
    <xf numFmtId="0" fontId="0" fillId="0" borderId="0" xfId="0" applyFill="1"/>
    <xf numFmtId="0" fontId="4" fillId="0" borderId="0" xfId="0" applyFont="1" applyFill="1" applyBorder="1"/>
    <xf numFmtId="0" fontId="7" fillId="0" borderId="0" xfId="1" applyFont="1" applyFill="1"/>
    <xf numFmtId="0" fontId="0" fillId="0" borderId="11" xfId="0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  <xf numFmtId="164" fontId="0" fillId="0" borderId="1" xfId="0" applyNumberFormat="1" applyFill="1" applyBorder="1"/>
    <xf numFmtId="10" fontId="0" fillId="0" borderId="14" xfId="0" applyNumberFormat="1" applyFill="1" applyBorder="1" applyAlignment="1">
      <alignment horizontal="center"/>
    </xf>
    <xf numFmtId="164" fontId="0" fillId="0" borderId="20" xfId="0" applyNumberFormat="1" applyFill="1" applyBorder="1"/>
    <xf numFmtId="42" fontId="0" fillId="0" borderId="9" xfId="0" applyNumberFormat="1" applyFill="1" applyBorder="1"/>
    <xf numFmtId="44" fontId="0" fillId="0" borderId="2" xfId="3" applyFont="1" applyFill="1" applyBorder="1"/>
    <xf numFmtId="0" fontId="0" fillId="0" borderId="22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42" fontId="0" fillId="0" borderId="37" xfId="0" applyNumberFormat="1" applyBorder="1"/>
    <xf numFmtId="0" fontId="0" fillId="0" borderId="38" xfId="0" applyBorder="1" applyAlignment="1">
      <alignment horizontal="center"/>
    </xf>
    <xf numFmtId="41" fontId="0" fillId="0" borderId="31" xfId="0" applyNumberFormat="1" applyBorder="1"/>
    <xf numFmtId="41" fontId="0" fillId="0" borderId="32" xfId="0" applyNumberFormat="1" applyBorder="1"/>
    <xf numFmtId="0" fontId="0" fillId="0" borderId="31" xfId="0" applyBorder="1"/>
    <xf numFmtId="0" fontId="0" fillId="0" borderId="32" xfId="0" applyBorder="1"/>
    <xf numFmtId="42" fontId="0" fillId="0" borderId="33" xfId="0" applyNumberFormat="1" applyBorder="1"/>
    <xf numFmtId="44" fontId="0" fillId="0" borderId="14" xfId="3" applyFont="1" applyFill="1" applyBorder="1"/>
    <xf numFmtId="164" fontId="0" fillId="0" borderId="18" xfId="0" applyNumberFormat="1" applyBorder="1"/>
    <xf numFmtId="164" fontId="0" fillId="0" borderId="4" xfId="0" applyNumberFormat="1" applyBorder="1"/>
    <xf numFmtId="164" fontId="0" fillId="0" borderId="18" xfId="0" applyNumberFormat="1" applyFill="1" applyBorder="1"/>
    <xf numFmtId="164" fontId="0" fillId="0" borderId="4" xfId="0" applyNumberFormat="1" applyFill="1" applyBorder="1"/>
    <xf numFmtId="43" fontId="7" fillId="0" borderId="14" xfId="1" applyNumberFormat="1" applyFont="1" applyFill="1" applyBorder="1"/>
    <xf numFmtId="164" fontId="0" fillId="0" borderId="15" xfId="0" applyNumberFormat="1" applyFill="1" applyBorder="1"/>
    <xf numFmtId="14" fontId="0" fillId="0" borderId="4" xfId="0" applyNumberFormat="1" applyBorder="1" applyAlignment="1">
      <alignment horizontal="center"/>
    </xf>
    <xf numFmtId="166" fontId="0" fillId="0" borderId="32" xfId="0" applyNumberFormat="1" applyBorder="1"/>
    <xf numFmtId="166" fontId="7" fillId="0" borderId="31" xfId="1" applyNumberFormat="1" applyFont="1" applyBorder="1"/>
    <xf numFmtId="42" fontId="0" fillId="0" borderId="31" xfId="0" applyNumberFormat="1" applyBorder="1"/>
    <xf numFmtId="43" fontId="7" fillId="0" borderId="7" xfId="1" applyNumberFormat="1" applyFont="1" applyFill="1" applyBorder="1"/>
    <xf numFmtId="43" fontId="0" fillId="0" borderId="14" xfId="3" applyNumberFormat="1" applyFont="1" applyFill="1" applyBorder="1"/>
    <xf numFmtId="43" fontId="4" fillId="0" borderId="14" xfId="1" applyNumberFormat="1" applyFont="1" applyFill="1" applyBorder="1"/>
    <xf numFmtId="41" fontId="0" fillId="0" borderId="40" xfId="0" applyNumberFormat="1" applyBorder="1"/>
    <xf numFmtId="41" fontId="0" fillId="0" borderId="41" xfId="0" applyNumberFormat="1" applyBorder="1"/>
    <xf numFmtId="42" fontId="0" fillId="0" borderId="42" xfId="0" applyNumberFormat="1" applyBorder="1"/>
    <xf numFmtId="41" fontId="7" fillId="0" borderId="31" xfId="0" applyNumberFormat="1" applyFont="1" applyBorder="1"/>
    <xf numFmtId="42" fontId="0" fillId="0" borderId="23" xfId="0" applyNumberFormat="1" applyBorder="1"/>
    <xf numFmtId="42" fontId="0" fillId="0" borderId="18" xfId="0" applyNumberFormat="1" applyBorder="1"/>
    <xf numFmtId="43" fontId="4" fillId="0" borderId="7" xfId="0" applyNumberFormat="1" applyFont="1" applyFill="1" applyBorder="1"/>
    <xf numFmtId="43" fontId="7" fillId="0" borderId="14" xfId="0" applyNumberFormat="1" applyFont="1" applyFill="1" applyBorder="1"/>
    <xf numFmtId="42" fontId="4" fillId="0" borderId="31" xfId="1" applyNumberFormat="1" applyFont="1" applyBorder="1"/>
    <xf numFmtId="0" fontId="0" fillId="0" borderId="4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46" xfId="0" applyNumberFormat="1" applyBorder="1"/>
    <xf numFmtId="41" fontId="0" fillId="0" borderId="6" xfId="0" applyNumberFormat="1" applyBorder="1"/>
    <xf numFmtId="14" fontId="0" fillId="0" borderId="45" xfId="0" applyNumberFormat="1" applyBorder="1"/>
    <xf numFmtId="41" fontId="0" fillId="0" borderId="13" xfId="0" applyNumberFormat="1" applyBorder="1"/>
    <xf numFmtId="41" fontId="0" fillId="0" borderId="0" xfId="0" applyNumberFormat="1"/>
    <xf numFmtId="43" fontId="0" fillId="0" borderId="0" xfId="0" applyNumberFormat="1"/>
    <xf numFmtId="0" fontId="4" fillId="0" borderId="0" xfId="0" applyFont="1" applyAlignment="1">
      <alignment horizontal="center"/>
    </xf>
    <xf numFmtId="41" fontId="0" fillId="0" borderId="2" xfId="0" applyNumberFormat="1" applyBorder="1"/>
    <xf numFmtId="41" fontId="0" fillId="0" borderId="4" xfId="0" applyNumberFormat="1" applyBorder="1"/>
    <xf numFmtId="41" fontId="0" fillId="0" borderId="5" xfId="0" applyNumberFormat="1" applyBorder="1"/>
    <xf numFmtId="41" fontId="0" fillId="0" borderId="8" xfId="0" applyNumberFormat="1" applyBorder="1"/>
    <xf numFmtId="41" fontId="0" fillId="0" borderId="19" xfId="0" applyNumberFormat="1" applyBorder="1"/>
    <xf numFmtId="0" fontId="0" fillId="0" borderId="13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14" fontId="0" fillId="0" borderId="48" xfId="0" applyNumberFormat="1" applyBorder="1"/>
    <xf numFmtId="0" fontId="0" fillId="0" borderId="23" xfId="0" applyFont="1" applyFill="1" applyBorder="1" applyAlignment="1">
      <alignment horizontal="center"/>
    </xf>
    <xf numFmtId="42" fontId="0" fillId="0" borderId="13" xfId="0" applyNumberFormat="1" applyBorder="1"/>
    <xf numFmtId="42" fontId="0" fillId="0" borderId="20" xfId="0" applyNumberFormat="1" applyBorder="1"/>
    <xf numFmtId="0" fontId="0" fillId="0" borderId="49" xfId="0" applyFont="1" applyFill="1" applyBorder="1" applyAlignment="1">
      <alignment horizontal="center"/>
    </xf>
    <xf numFmtId="41" fontId="7" fillId="0" borderId="24" xfId="0" applyNumberFormat="1" applyFont="1" applyBorder="1"/>
    <xf numFmtId="41" fontId="7" fillId="0" borderId="6" xfId="0" applyNumberFormat="1" applyFont="1" applyBorder="1"/>
    <xf numFmtId="0" fontId="4" fillId="0" borderId="3" xfId="0" applyFont="1" applyBorder="1" applyAlignment="1">
      <alignment horizontal="center"/>
    </xf>
    <xf numFmtId="41" fontId="0" fillId="0" borderId="12" xfId="0" applyNumberFormat="1" applyBorder="1" applyAlignment="1">
      <alignment horizontal="center"/>
    </xf>
    <xf numFmtId="41" fontId="0" fillId="0" borderId="12" xfId="0" applyNumberFormat="1" applyBorder="1"/>
    <xf numFmtId="0" fontId="7" fillId="0" borderId="0" xfId="0" applyFont="1"/>
    <xf numFmtId="0" fontId="4" fillId="0" borderId="47" xfId="0" applyFont="1" applyBorder="1" applyAlignment="1">
      <alignment horizontal="center"/>
    </xf>
    <xf numFmtId="43" fontId="4" fillId="0" borderId="14" xfId="0" applyNumberFormat="1" applyFont="1" applyFill="1" applyBorder="1"/>
    <xf numFmtId="16" fontId="0" fillId="0" borderId="0" xfId="0" applyNumberFormat="1"/>
    <xf numFmtId="14" fontId="0" fillId="0" borderId="0" xfId="0" applyNumberFormat="1"/>
    <xf numFmtId="44" fontId="4" fillId="0" borderId="14" xfId="3" applyFont="1" applyFill="1" applyBorder="1"/>
    <xf numFmtId="44" fontId="0" fillId="0" borderId="15" xfId="3" applyFont="1" applyFill="1" applyBorder="1"/>
    <xf numFmtId="41" fontId="0" fillId="0" borderId="39" xfId="0" applyNumberFormat="1" applyBorder="1"/>
    <xf numFmtId="41" fontId="0" fillId="0" borderId="43" xfId="0" applyNumberFormat="1" applyBorder="1"/>
    <xf numFmtId="41" fontId="4" fillId="0" borderId="43" xfId="0" applyNumberFormat="1" applyFont="1" applyBorder="1"/>
    <xf numFmtId="41" fontId="7" fillId="0" borderId="43" xfId="0" applyNumberFormat="1" applyFont="1" applyBorder="1"/>
    <xf numFmtId="41" fontId="0" fillId="0" borderId="50" xfId="0" applyNumberFormat="1" applyBorder="1"/>
    <xf numFmtId="41" fontId="0" fillId="0" borderId="51" xfId="0" applyNumberFormat="1" applyBorder="1"/>
    <xf numFmtId="42" fontId="0" fillId="0" borderId="52" xfId="0" applyNumberFormat="1" applyBorder="1"/>
    <xf numFmtId="42" fontId="0" fillId="0" borderId="50" xfId="0" applyNumberFormat="1" applyBorder="1"/>
    <xf numFmtId="42" fontId="0" fillId="0" borderId="43" xfId="0" applyNumberFormat="1" applyBorder="1"/>
    <xf numFmtId="42" fontId="0" fillId="0" borderId="7" xfId="0" applyNumberFormat="1" applyBorder="1"/>
    <xf numFmtId="42" fontId="0" fillId="0" borderId="15" xfId="0" applyNumberFormat="1" applyBorder="1"/>
    <xf numFmtId="44" fontId="4" fillId="0" borderId="14" xfId="3" applyFont="1" applyBorder="1"/>
    <xf numFmtId="44" fontId="0" fillId="0" borderId="14" xfId="3" applyFont="1" applyBorder="1"/>
    <xf numFmtId="44" fontId="0" fillId="0" borderId="15" xfId="3" applyFont="1" applyBorder="1"/>
    <xf numFmtId="44" fontId="0" fillId="0" borderId="7" xfId="3" applyFont="1" applyFill="1" applyBorder="1"/>
    <xf numFmtId="44" fontId="0" fillId="0" borderId="18" xfId="3" applyFont="1" applyFill="1" applyBorder="1"/>
    <xf numFmtId="43" fontId="0" fillId="0" borderId="15" xfId="3" applyNumberFormat="1" applyFont="1" applyFill="1" applyBorder="1"/>
    <xf numFmtId="41" fontId="0" fillId="0" borderId="53" xfId="0" applyNumberFormat="1" applyBorder="1"/>
    <xf numFmtId="41" fontId="0" fillId="0" borderId="54" xfId="0" applyNumberFormat="1" applyBorder="1"/>
    <xf numFmtId="42" fontId="0" fillId="0" borderId="54" xfId="0" applyNumberFormat="1" applyBorder="1"/>
    <xf numFmtId="42" fontId="0" fillId="0" borderId="55" xfId="0" applyNumberFormat="1" applyBorder="1"/>
    <xf numFmtId="42" fontId="0" fillId="0" borderId="40" xfId="0" applyNumberFormat="1" applyBorder="1"/>
    <xf numFmtId="41" fontId="4" fillId="0" borderId="32" xfId="0" applyNumberFormat="1" applyFont="1" applyBorder="1"/>
    <xf numFmtId="41" fontId="4" fillId="0" borderId="31" xfId="0" applyNumberFormat="1" applyFont="1" applyBorder="1"/>
    <xf numFmtId="43" fontId="0" fillId="0" borderId="0" xfId="5" applyFo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1" fillId="0" borderId="0" xfId="4" applyNumberFormat="1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0" fontId="4" fillId="0" borderId="49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41" fontId="7" fillId="0" borderId="32" xfId="0" applyNumberFormat="1" applyFont="1" applyBorder="1"/>
    <xf numFmtId="14" fontId="10" fillId="3" borderId="56" xfId="0" applyNumberFormat="1" applyFont="1" applyFill="1" applyBorder="1" applyAlignment="1">
      <alignment horizontal="center"/>
    </xf>
    <xf numFmtId="43" fontId="11" fillId="3" borderId="57" xfId="0" applyNumberFormat="1" applyFont="1" applyFill="1" applyBorder="1"/>
    <xf numFmtId="10" fontId="11" fillId="3" borderId="57" xfId="0" applyNumberFormat="1" applyFont="1" applyFill="1" applyBorder="1" applyAlignment="1">
      <alignment horizontal="center"/>
    </xf>
    <xf numFmtId="44" fontId="10" fillId="3" borderId="58" xfId="3" applyFont="1" applyFill="1" applyBorder="1"/>
  </cellXfs>
  <cellStyles count="6">
    <cellStyle name="Comma" xfId="5" builtinId="3"/>
    <cellStyle name="Currency" xfId="3" builtinId="4"/>
    <cellStyle name="Currency 2" xfId="2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mruColors>
      <color rgb="FF0039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16</xdr:row>
      <xdr:rowOff>95250</xdr:rowOff>
    </xdr:from>
    <xdr:to>
      <xdr:col>4</xdr:col>
      <xdr:colOff>923925</xdr:colOff>
      <xdr:row>20</xdr:row>
      <xdr:rowOff>0</xdr:rowOff>
    </xdr:to>
    <xdr:pic>
      <xdr:nvPicPr>
        <xdr:cNvPr id="4" name="Picture 3" descr="HilltopSecu1L2_C with Taglin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058150"/>
          <a:ext cx="2247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64</xdr:row>
      <xdr:rowOff>28575</xdr:rowOff>
    </xdr:from>
    <xdr:to>
      <xdr:col>4</xdr:col>
      <xdr:colOff>685800</xdr:colOff>
      <xdr:row>67</xdr:row>
      <xdr:rowOff>95250</xdr:rowOff>
    </xdr:to>
    <xdr:pic>
      <xdr:nvPicPr>
        <xdr:cNvPr id="2" name="Picture 1" descr="HilltopSecu1L2_C with Taglin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2201525"/>
          <a:ext cx="23241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30</xdr:row>
      <xdr:rowOff>104775</xdr:rowOff>
    </xdr:from>
    <xdr:to>
      <xdr:col>4</xdr:col>
      <xdr:colOff>990600</xdr:colOff>
      <xdr:row>34</xdr:row>
      <xdr:rowOff>9525</xdr:rowOff>
    </xdr:to>
    <xdr:pic>
      <xdr:nvPicPr>
        <xdr:cNvPr id="2" name="Picture 1" descr="HilltopSecu1L2_C with Tagline">
          <a:extLst>
            <a:ext uri="{FF2B5EF4-FFF2-40B4-BE49-F238E27FC236}">
              <a16:creationId xmlns:a16="http://schemas.microsoft.com/office/drawing/2014/main" id="{C1032E4A-331E-49BB-9EA6-216C0697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7419975"/>
          <a:ext cx="23241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74</xdr:row>
      <xdr:rowOff>28575</xdr:rowOff>
    </xdr:from>
    <xdr:to>
      <xdr:col>4</xdr:col>
      <xdr:colOff>685800</xdr:colOff>
      <xdr:row>77</xdr:row>
      <xdr:rowOff>95250</xdr:rowOff>
    </xdr:to>
    <xdr:pic>
      <xdr:nvPicPr>
        <xdr:cNvPr id="2" name="Picture 1" descr="HilltopSecu1L2_C with Tagline">
          <a:extLst>
            <a:ext uri="{FF2B5EF4-FFF2-40B4-BE49-F238E27FC236}">
              <a16:creationId xmlns:a16="http://schemas.microsoft.com/office/drawing/2014/main" id="{5B2BDCDF-BE42-48B8-B483-3AD0857B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0906125"/>
          <a:ext cx="23241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915192</xdr:colOff>
      <xdr:row>38</xdr:row>
      <xdr:rowOff>28575</xdr:rowOff>
    </xdr:from>
    <xdr:to>
      <xdr:col>4</xdr:col>
      <xdr:colOff>637382</xdr:colOff>
      <xdr:row>41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25654C-E741-4EAC-8854-11FFB0F7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24792" y="6696075"/>
          <a:ext cx="224631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77</xdr:row>
      <xdr:rowOff>28575</xdr:rowOff>
    </xdr:from>
    <xdr:to>
      <xdr:col>4</xdr:col>
      <xdr:colOff>685800</xdr:colOff>
      <xdr:row>80</xdr:row>
      <xdr:rowOff>95250</xdr:rowOff>
    </xdr:to>
    <xdr:pic>
      <xdr:nvPicPr>
        <xdr:cNvPr id="2" name="Picture 1" descr="HilltopSecu1L2_C with Tagline">
          <a:extLst>
            <a:ext uri="{FF2B5EF4-FFF2-40B4-BE49-F238E27FC236}">
              <a16:creationId xmlns:a16="http://schemas.microsoft.com/office/drawing/2014/main" id="{CC3ECECC-A25E-4EA3-9C2A-2921006C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2201525"/>
          <a:ext cx="23431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73</xdr:row>
      <xdr:rowOff>36001</xdr:rowOff>
    </xdr:from>
    <xdr:to>
      <xdr:col>10</xdr:col>
      <xdr:colOff>352425</xdr:colOff>
      <xdr:row>76</xdr:row>
      <xdr:rowOff>156943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972175" y="11827951"/>
          <a:ext cx="2466975" cy="606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"/>
  <sheetViews>
    <sheetView zoomScaleNormal="100" workbookViewId="0">
      <selection activeCell="B24" sqref="B24"/>
    </sheetView>
  </sheetViews>
  <sheetFormatPr defaultRowHeight="12.75" x14ac:dyDescent="0.2"/>
  <cols>
    <col min="1" max="1" width="9.140625" style="1" bestFit="1" customWidth="1"/>
    <col min="2" max="2" width="14.5703125" customWidth="1"/>
    <col min="3" max="3" width="7.42578125" bestFit="1" customWidth="1"/>
    <col min="4" max="4" width="14.28515625" customWidth="1"/>
    <col min="5" max="5" width="15" bestFit="1" customWidth="1"/>
    <col min="6" max="6" width="15.140625" bestFit="1" customWidth="1"/>
    <col min="7" max="7" width="11.28515625" bestFit="1" customWidth="1"/>
  </cols>
  <sheetData>
    <row r="1" spans="1:6" ht="15.75" x14ac:dyDescent="0.25">
      <c r="A1" s="161" t="s">
        <v>11</v>
      </c>
      <c r="B1" s="161"/>
      <c r="C1" s="161"/>
      <c r="D1" s="161"/>
      <c r="E1" s="161"/>
      <c r="F1" s="161"/>
    </row>
    <row r="2" spans="1:6" x14ac:dyDescent="0.2">
      <c r="A2" s="162" t="s">
        <v>12</v>
      </c>
      <c r="B2" s="162"/>
      <c r="C2" s="162"/>
      <c r="D2" s="162"/>
      <c r="E2" s="162"/>
      <c r="F2" s="162"/>
    </row>
    <row r="3" spans="1:6" x14ac:dyDescent="0.2">
      <c r="A3"/>
    </row>
    <row r="4" spans="1:6" ht="15.75" x14ac:dyDescent="0.25">
      <c r="A4" s="161" t="s">
        <v>15</v>
      </c>
      <c r="B4" s="161"/>
      <c r="C4" s="161"/>
      <c r="D4" s="161"/>
      <c r="E4" s="161"/>
      <c r="F4" s="161"/>
    </row>
    <row r="5" spans="1:6" ht="15.75" x14ac:dyDescent="0.25">
      <c r="A5" s="161" t="s">
        <v>18</v>
      </c>
      <c r="B5" s="161"/>
      <c r="C5" s="161"/>
      <c r="D5" s="161"/>
      <c r="E5" s="161"/>
      <c r="F5" s="161"/>
    </row>
    <row r="6" spans="1:6" x14ac:dyDescent="0.2">
      <c r="A6" s="31"/>
      <c r="B6" s="31"/>
      <c r="C6" s="31"/>
      <c r="D6" s="31"/>
      <c r="E6" s="31"/>
      <c r="F6" s="31"/>
    </row>
    <row r="7" spans="1:6" ht="15.75" x14ac:dyDescent="0.25">
      <c r="A7" s="161" t="s">
        <v>14</v>
      </c>
      <c r="B7" s="161"/>
      <c r="C7" s="161"/>
      <c r="D7" s="161"/>
      <c r="E7" s="161"/>
      <c r="F7" s="161"/>
    </row>
    <row r="8" spans="1:6" ht="13.5" thickBot="1" x14ac:dyDescent="0.25">
      <c r="A8" s="31"/>
      <c r="B8" s="31"/>
      <c r="C8" s="31"/>
      <c r="D8" s="31"/>
      <c r="E8" s="31"/>
      <c r="F8" s="31"/>
    </row>
    <row r="9" spans="1:6" ht="13.5" thickTop="1" x14ac:dyDescent="0.2">
      <c r="A9" s="35" t="s">
        <v>2</v>
      </c>
      <c r="B9" s="36" t="s">
        <v>3</v>
      </c>
      <c r="C9" s="36" t="s">
        <v>4</v>
      </c>
      <c r="D9" s="36" t="s">
        <v>5</v>
      </c>
      <c r="E9" s="37" t="s">
        <v>6</v>
      </c>
      <c r="F9" s="34" t="s">
        <v>10</v>
      </c>
    </row>
    <row r="10" spans="1:6" x14ac:dyDescent="0.2">
      <c r="A10" s="26">
        <v>45519</v>
      </c>
      <c r="B10" s="38"/>
      <c r="C10" s="30"/>
      <c r="D10" s="42">
        <f>+B10*C10/2</f>
        <v>0</v>
      </c>
      <c r="E10" s="76">
        <f t="shared" ref="E10:E11" si="0">+B10+D10</f>
        <v>0</v>
      </c>
      <c r="F10" s="77"/>
    </row>
    <row r="11" spans="1:6" x14ac:dyDescent="0.2">
      <c r="A11" s="27">
        <v>45703</v>
      </c>
      <c r="B11" s="147">
        <v>30000</v>
      </c>
      <c r="C11" s="29">
        <v>0</v>
      </c>
      <c r="D11" s="148">
        <v>890000</v>
      </c>
      <c r="E11" s="149">
        <f t="shared" si="0"/>
        <v>920000</v>
      </c>
      <c r="F11" s="149">
        <f>+E10+E11</f>
        <v>920000</v>
      </c>
    </row>
    <row r="12" spans="1:6" ht="13.5" thickBot="1" x14ac:dyDescent="0.25">
      <c r="A12" s="28"/>
      <c r="B12" s="43">
        <f>SUM(B10:B11)</f>
        <v>30000</v>
      </c>
      <c r="C12" s="8"/>
      <c r="D12" s="43">
        <f>SUM(D10:D11)</f>
        <v>890000</v>
      </c>
      <c r="E12" s="44">
        <f>SUM(E10:E11)</f>
        <v>920000</v>
      </c>
      <c r="F12" s="44">
        <f>SUM(F10:F11)</f>
        <v>920000</v>
      </c>
    </row>
    <row r="13" spans="1:6" ht="13.5" thickTop="1" x14ac:dyDescent="0.2">
      <c r="A13" s="41"/>
      <c r="B13" s="33"/>
      <c r="C13" s="33"/>
      <c r="D13" s="33"/>
      <c r="E13" s="33"/>
      <c r="F13" s="4"/>
    </row>
    <row r="14" spans="1:6" x14ac:dyDescent="0.2">
      <c r="A14" s="40" t="s">
        <v>7</v>
      </c>
      <c r="B14" s="4" t="s">
        <v>8</v>
      </c>
      <c r="C14" s="4"/>
      <c r="D14" s="2">
        <v>8625000</v>
      </c>
      <c r="F14" s="2"/>
    </row>
    <row r="15" spans="1:6" x14ac:dyDescent="0.2">
      <c r="A15" s="40"/>
      <c r="B15" s="20" t="s">
        <v>17</v>
      </c>
      <c r="C15" s="4"/>
      <c r="D15" s="4"/>
      <c r="E15" s="4"/>
      <c r="F15" s="4"/>
    </row>
    <row r="16" spans="1:6" x14ac:dyDescent="0.2">
      <c r="A16" s="40"/>
      <c r="B16" s="39"/>
      <c r="C16" s="4"/>
      <c r="D16" s="4"/>
      <c r="E16" s="4"/>
      <c r="F16" s="4"/>
    </row>
  </sheetData>
  <mergeCells count="5">
    <mergeCell ref="A1:F1"/>
    <mergeCell ref="A2:F2"/>
    <mergeCell ref="A4:F4"/>
    <mergeCell ref="A7:F7"/>
    <mergeCell ref="A5:F5"/>
  </mergeCells>
  <printOptions horizontalCentered="1"/>
  <pageMargins left="0.4" right="0.25" top="0.5" bottom="0.25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4"/>
  <sheetViews>
    <sheetView topLeftCell="A4" zoomScaleNormal="100" workbookViewId="0">
      <selection activeCell="F11" activeCellId="3" sqref="B11 D10 E10 F11"/>
    </sheetView>
  </sheetViews>
  <sheetFormatPr defaultRowHeight="12.75" x14ac:dyDescent="0.2"/>
  <cols>
    <col min="1" max="1" width="9.140625" style="1" bestFit="1" customWidth="1"/>
    <col min="2" max="2" width="15.42578125" customWidth="1"/>
    <col min="3" max="3" width="7.42578125" bestFit="1" customWidth="1"/>
    <col min="4" max="4" width="14.7109375" customWidth="1"/>
    <col min="5" max="5" width="15" bestFit="1" customWidth="1"/>
    <col min="6" max="6" width="14.7109375" customWidth="1"/>
    <col min="7" max="7" width="11.28515625" bestFit="1" customWidth="1"/>
  </cols>
  <sheetData>
    <row r="1" spans="1:6" ht="15.75" x14ac:dyDescent="0.25">
      <c r="A1" s="161" t="s">
        <v>11</v>
      </c>
      <c r="B1" s="161"/>
      <c r="C1" s="161"/>
      <c r="D1" s="161"/>
      <c r="E1" s="161"/>
      <c r="F1" s="161"/>
    </row>
    <row r="2" spans="1:6" x14ac:dyDescent="0.2">
      <c r="A2" s="162" t="s">
        <v>12</v>
      </c>
      <c r="B2" s="162"/>
      <c r="C2" s="162"/>
      <c r="D2" s="162"/>
      <c r="E2" s="162"/>
      <c r="F2" s="162"/>
    </row>
    <row r="3" spans="1:6" x14ac:dyDescent="0.2">
      <c r="A3"/>
    </row>
    <row r="4" spans="1:6" ht="15.75" x14ac:dyDescent="0.25">
      <c r="A4" s="161" t="s">
        <v>16</v>
      </c>
      <c r="B4" s="161"/>
      <c r="C4" s="161"/>
      <c r="D4" s="161"/>
      <c r="E4" s="161"/>
      <c r="F4" s="161"/>
    </row>
    <row r="5" spans="1:6" ht="15.75" x14ac:dyDescent="0.25">
      <c r="A5" s="161" t="s">
        <v>20</v>
      </c>
      <c r="B5" s="161"/>
      <c r="C5" s="161"/>
      <c r="D5" s="161"/>
      <c r="E5" s="161"/>
      <c r="F5" s="161"/>
    </row>
    <row r="6" spans="1:6" x14ac:dyDescent="0.2">
      <c r="A6" s="31"/>
      <c r="B6" s="31"/>
      <c r="C6" s="31"/>
      <c r="D6" s="31"/>
      <c r="E6" s="31"/>
      <c r="F6" s="31"/>
    </row>
    <row r="7" spans="1:6" ht="15.75" x14ac:dyDescent="0.25">
      <c r="A7" s="161" t="s">
        <v>14</v>
      </c>
      <c r="B7" s="161"/>
      <c r="C7" s="161"/>
      <c r="D7" s="161"/>
      <c r="E7" s="161"/>
      <c r="F7" s="161"/>
    </row>
    <row r="8" spans="1:6" ht="13.5" thickBot="1" x14ac:dyDescent="0.25">
      <c r="A8" s="31"/>
      <c r="B8" s="31"/>
      <c r="C8" s="31"/>
      <c r="D8" s="31"/>
      <c r="E8" s="31"/>
      <c r="F8" s="31"/>
    </row>
    <row r="9" spans="1:6" ht="13.5" thickTop="1" x14ac:dyDescent="0.2">
      <c r="A9" s="35" t="s">
        <v>2</v>
      </c>
      <c r="B9" s="45" t="s">
        <v>3</v>
      </c>
      <c r="C9" s="45" t="s">
        <v>4</v>
      </c>
      <c r="D9" s="45" t="s">
        <v>5</v>
      </c>
      <c r="E9" s="56" t="s">
        <v>6</v>
      </c>
      <c r="F9" s="57" t="s">
        <v>10</v>
      </c>
    </row>
    <row r="10" spans="1:6" x14ac:dyDescent="0.2">
      <c r="A10" s="26">
        <v>45519</v>
      </c>
      <c r="B10" s="48"/>
      <c r="C10" s="58"/>
      <c r="D10" s="150">
        <f t="shared" ref="D10:D28" si="0">+B10*C10/2+D11</f>
        <v>905900</v>
      </c>
      <c r="E10" s="151">
        <f t="shared" ref="E10:E32" si="1">+B10+D10</f>
        <v>905900</v>
      </c>
      <c r="F10" s="79"/>
    </row>
    <row r="11" spans="1:6" x14ac:dyDescent="0.2">
      <c r="A11" s="27">
        <v>45703</v>
      </c>
      <c r="B11" s="134">
        <v>960000</v>
      </c>
      <c r="C11" s="60">
        <v>0.05</v>
      </c>
      <c r="D11" s="46">
        <f t="shared" si="0"/>
        <v>905900</v>
      </c>
      <c r="E11" s="81">
        <f t="shared" si="1"/>
        <v>1865900</v>
      </c>
      <c r="F11" s="135">
        <f>+E10+E11</f>
        <v>2771800</v>
      </c>
    </row>
    <row r="12" spans="1:6" x14ac:dyDescent="0.2">
      <c r="A12" s="26">
        <v>45884</v>
      </c>
      <c r="B12" s="48"/>
      <c r="C12" s="58"/>
      <c r="D12" s="47">
        <f t="shared" si="0"/>
        <v>881900</v>
      </c>
      <c r="E12" s="78">
        <f t="shared" si="1"/>
        <v>881900</v>
      </c>
      <c r="F12" s="79"/>
    </row>
    <row r="13" spans="1:6" x14ac:dyDescent="0.2">
      <c r="A13" s="27">
        <v>46068</v>
      </c>
      <c r="B13" s="88">
        <v>1010000</v>
      </c>
      <c r="C13" s="60">
        <v>0.05</v>
      </c>
      <c r="D13" s="46">
        <f t="shared" si="0"/>
        <v>881900</v>
      </c>
      <c r="E13" s="81">
        <f t="shared" si="1"/>
        <v>1891900</v>
      </c>
      <c r="F13" s="81">
        <f>+E12+E13</f>
        <v>2773800</v>
      </c>
    </row>
    <row r="14" spans="1:6" x14ac:dyDescent="0.2">
      <c r="A14" s="26">
        <v>46249</v>
      </c>
      <c r="B14" s="48"/>
      <c r="C14" s="58"/>
      <c r="D14" s="47">
        <f t="shared" si="0"/>
        <v>856650</v>
      </c>
      <c r="E14" s="78">
        <f t="shared" si="1"/>
        <v>856650</v>
      </c>
      <c r="F14" s="79"/>
    </row>
    <row r="15" spans="1:6" x14ac:dyDescent="0.2">
      <c r="A15" s="27">
        <v>46433</v>
      </c>
      <c r="B15" s="88">
        <v>1060000</v>
      </c>
      <c r="C15" s="60">
        <v>0.05</v>
      </c>
      <c r="D15" s="46">
        <f t="shared" si="0"/>
        <v>856650</v>
      </c>
      <c r="E15" s="81">
        <f t="shared" si="1"/>
        <v>1916650</v>
      </c>
      <c r="F15" s="81">
        <f>+E14+E15</f>
        <v>2773300</v>
      </c>
    </row>
    <row r="16" spans="1:6" x14ac:dyDescent="0.2">
      <c r="A16" s="26">
        <v>46614</v>
      </c>
      <c r="B16" s="48"/>
      <c r="C16" s="58"/>
      <c r="D16" s="47">
        <f t="shared" si="0"/>
        <v>830150</v>
      </c>
      <c r="E16" s="78">
        <f t="shared" si="1"/>
        <v>830150</v>
      </c>
      <c r="F16" s="79"/>
    </row>
    <row r="17" spans="1:6" x14ac:dyDescent="0.2">
      <c r="A17" s="27">
        <v>46798</v>
      </c>
      <c r="B17" s="88">
        <v>1115000</v>
      </c>
      <c r="C17" s="60">
        <v>0.05</v>
      </c>
      <c r="D17" s="46">
        <f t="shared" si="0"/>
        <v>830150</v>
      </c>
      <c r="E17" s="81">
        <f t="shared" si="1"/>
        <v>1945150</v>
      </c>
      <c r="F17" s="81">
        <f>+E16+E17</f>
        <v>2775300</v>
      </c>
    </row>
    <row r="18" spans="1:6" x14ac:dyDescent="0.2">
      <c r="A18" s="26">
        <v>46980</v>
      </c>
      <c r="B18" s="48"/>
      <c r="C18" s="58"/>
      <c r="D18" s="47">
        <f t="shared" si="0"/>
        <v>802275</v>
      </c>
      <c r="E18" s="78">
        <f t="shared" si="1"/>
        <v>802275</v>
      </c>
      <c r="F18" s="79"/>
    </row>
    <row r="19" spans="1:6" x14ac:dyDescent="0.2">
      <c r="A19" s="27">
        <v>47164</v>
      </c>
      <c r="B19" s="80">
        <v>1170000</v>
      </c>
      <c r="C19" s="60">
        <v>0.05</v>
      </c>
      <c r="D19" s="46">
        <f t="shared" si="0"/>
        <v>802275</v>
      </c>
      <c r="E19" s="81">
        <f t="shared" si="1"/>
        <v>1972275</v>
      </c>
      <c r="F19" s="81">
        <f>+E18+E19</f>
        <v>2774550</v>
      </c>
    </row>
    <row r="20" spans="1:6" x14ac:dyDescent="0.2">
      <c r="A20" s="26">
        <v>47345</v>
      </c>
      <c r="B20" s="48"/>
      <c r="C20" s="58"/>
      <c r="D20" s="47">
        <f t="shared" si="0"/>
        <v>773025</v>
      </c>
      <c r="E20" s="78">
        <f t="shared" si="1"/>
        <v>773025</v>
      </c>
      <c r="F20" s="79"/>
    </row>
    <row r="21" spans="1:6" x14ac:dyDescent="0.2">
      <c r="A21" s="27">
        <v>47529</v>
      </c>
      <c r="B21" s="80">
        <v>1230000</v>
      </c>
      <c r="C21" s="60">
        <v>0.03</v>
      </c>
      <c r="D21" s="46">
        <f t="shared" si="0"/>
        <v>773025</v>
      </c>
      <c r="E21" s="81">
        <f t="shared" si="1"/>
        <v>2003025</v>
      </c>
      <c r="F21" s="81">
        <f>+E20+E21</f>
        <v>2776050</v>
      </c>
    </row>
    <row r="22" spans="1:6" x14ac:dyDescent="0.2">
      <c r="A22" s="26">
        <v>47710</v>
      </c>
      <c r="B22" s="48"/>
      <c r="C22" s="58"/>
      <c r="D22" s="47">
        <f t="shared" si="0"/>
        <v>754575</v>
      </c>
      <c r="E22" s="78">
        <f t="shared" si="1"/>
        <v>754575</v>
      </c>
      <c r="F22" s="79"/>
    </row>
    <row r="23" spans="1:6" x14ac:dyDescent="0.2">
      <c r="A23" s="27">
        <v>47894</v>
      </c>
      <c r="B23" s="80">
        <v>1265000</v>
      </c>
      <c r="C23" s="60">
        <v>0.03</v>
      </c>
      <c r="D23" s="46">
        <f t="shared" si="0"/>
        <v>754575</v>
      </c>
      <c r="E23" s="81">
        <f t="shared" si="1"/>
        <v>2019575</v>
      </c>
      <c r="F23" s="81">
        <f>+E22+E23</f>
        <v>2774150</v>
      </c>
    </row>
    <row r="24" spans="1:6" x14ac:dyDescent="0.2">
      <c r="A24" s="26">
        <v>48075</v>
      </c>
      <c r="B24" s="48"/>
      <c r="C24" s="58"/>
      <c r="D24" s="47">
        <f t="shared" si="0"/>
        <v>735600</v>
      </c>
      <c r="E24" s="78">
        <f t="shared" si="1"/>
        <v>735600</v>
      </c>
      <c r="F24" s="79"/>
    </row>
    <row r="25" spans="1:6" x14ac:dyDescent="0.2">
      <c r="A25" s="27">
        <v>48259</v>
      </c>
      <c r="B25" s="96">
        <v>1300000</v>
      </c>
      <c r="C25" s="60">
        <v>0.05</v>
      </c>
      <c r="D25" s="46">
        <f t="shared" si="0"/>
        <v>735600</v>
      </c>
      <c r="E25" s="81">
        <f t="shared" si="1"/>
        <v>2035600</v>
      </c>
      <c r="F25" s="81">
        <f>+E24+E25</f>
        <v>2771200</v>
      </c>
    </row>
    <row r="26" spans="1:6" x14ac:dyDescent="0.2">
      <c r="A26" s="26">
        <v>48441</v>
      </c>
      <c r="B26" s="48"/>
      <c r="C26" s="58"/>
      <c r="D26" s="47">
        <f t="shared" si="0"/>
        <v>703100</v>
      </c>
      <c r="E26" s="78">
        <f t="shared" si="1"/>
        <v>703100</v>
      </c>
      <c r="F26" s="79"/>
    </row>
    <row r="27" spans="1:6" x14ac:dyDescent="0.2">
      <c r="A27" s="27">
        <v>48625</v>
      </c>
      <c r="B27" s="80">
        <v>1365000</v>
      </c>
      <c r="C27" s="60">
        <v>0.05</v>
      </c>
      <c r="D27" s="46">
        <f t="shared" si="0"/>
        <v>703100</v>
      </c>
      <c r="E27" s="81">
        <f t="shared" si="1"/>
        <v>2068100</v>
      </c>
      <c r="F27" s="81">
        <f>+E26+E27</f>
        <v>2771200</v>
      </c>
    </row>
    <row r="28" spans="1:6" x14ac:dyDescent="0.2">
      <c r="A28" s="26">
        <v>48806</v>
      </c>
      <c r="B28" s="48"/>
      <c r="C28" s="58"/>
      <c r="D28" s="47">
        <f t="shared" si="0"/>
        <v>668975</v>
      </c>
      <c r="E28" s="78">
        <f t="shared" si="1"/>
        <v>668975</v>
      </c>
      <c r="F28" s="79"/>
    </row>
    <row r="29" spans="1:6" x14ac:dyDescent="0.2">
      <c r="A29" s="27">
        <v>48990</v>
      </c>
      <c r="B29" s="80">
        <v>1435000</v>
      </c>
      <c r="C29" s="60">
        <v>0.05</v>
      </c>
      <c r="D29" s="46">
        <f>+B29*C29/2+D30</f>
        <v>668975</v>
      </c>
      <c r="E29" s="81">
        <f t="shared" si="1"/>
        <v>2103975</v>
      </c>
      <c r="F29" s="81">
        <f>+E28+E29</f>
        <v>2772950</v>
      </c>
    </row>
    <row r="30" spans="1:6" x14ac:dyDescent="0.2">
      <c r="A30" s="26">
        <v>49171</v>
      </c>
      <c r="B30" s="48"/>
      <c r="C30" s="58"/>
      <c r="D30" s="47">
        <f>+B30*C30/2+D31</f>
        <v>633100</v>
      </c>
      <c r="E30" s="78">
        <f t="shared" si="1"/>
        <v>633100</v>
      </c>
      <c r="F30" s="79"/>
    </row>
    <row r="31" spans="1:6" x14ac:dyDescent="0.2">
      <c r="A31" s="27">
        <v>49355</v>
      </c>
      <c r="B31" s="80">
        <v>1505000</v>
      </c>
      <c r="C31" s="60">
        <v>0.04</v>
      </c>
      <c r="D31" s="46">
        <f>+B31*C31/2+D32</f>
        <v>633100</v>
      </c>
      <c r="E31" s="81">
        <f t="shared" si="1"/>
        <v>2138100</v>
      </c>
      <c r="F31" s="81">
        <f>+E30+E31</f>
        <v>2771200</v>
      </c>
    </row>
    <row r="32" spans="1:6" x14ac:dyDescent="0.2">
      <c r="A32" s="26">
        <v>49536</v>
      </c>
      <c r="B32" s="48"/>
      <c r="C32" s="58"/>
      <c r="D32" s="47">
        <f>+B32*C32/2+D33</f>
        <v>603000</v>
      </c>
      <c r="E32" s="78">
        <f t="shared" si="1"/>
        <v>603000</v>
      </c>
      <c r="F32" s="79"/>
    </row>
    <row r="33" spans="1:6" x14ac:dyDescent="0.2">
      <c r="A33" s="27">
        <v>49720</v>
      </c>
      <c r="B33" s="80">
        <v>1570000</v>
      </c>
      <c r="C33" s="60">
        <v>0.04</v>
      </c>
      <c r="D33" s="46">
        <f t="shared" ref="D33:D58" si="2">+B33*C33/2+D34</f>
        <v>603000</v>
      </c>
      <c r="E33" s="61">
        <f t="shared" ref="E33:E58" si="3">+B33+D33</f>
        <v>2173000</v>
      </c>
      <c r="F33" s="81">
        <f>+E32+E33</f>
        <v>2776000</v>
      </c>
    </row>
    <row r="34" spans="1:6" x14ac:dyDescent="0.2">
      <c r="A34" s="26">
        <v>49902</v>
      </c>
      <c r="B34" s="86"/>
      <c r="C34" s="58"/>
      <c r="D34" s="47">
        <f t="shared" si="2"/>
        <v>571600</v>
      </c>
      <c r="E34" s="78">
        <f t="shared" si="3"/>
        <v>571600</v>
      </c>
      <c r="F34" s="59"/>
    </row>
    <row r="35" spans="1:6" x14ac:dyDescent="0.2">
      <c r="A35" s="27">
        <v>50086</v>
      </c>
      <c r="B35" s="80">
        <v>1630000</v>
      </c>
      <c r="C35" s="60">
        <v>0.04</v>
      </c>
      <c r="D35" s="46">
        <f t="shared" si="2"/>
        <v>571600</v>
      </c>
      <c r="E35" s="61">
        <f t="shared" si="3"/>
        <v>2201600</v>
      </c>
      <c r="F35" s="81">
        <f>+E34+E35</f>
        <v>2773200</v>
      </c>
    </row>
    <row r="36" spans="1:6" x14ac:dyDescent="0.2">
      <c r="A36" s="26">
        <v>50267</v>
      </c>
      <c r="B36" s="86"/>
      <c r="C36" s="58"/>
      <c r="D36" s="47">
        <f t="shared" si="2"/>
        <v>539000</v>
      </c>
      <c r="E36" s="78">
        <f t="shared" si="3"/>
        <v>539000</v>
      </c>
      <c r="F36" s="59"/>
    </row>
    <row r="37" spans="1:6" x14ac:dyDescent="0.2">
      <c r="A37" s="27">
        <v>50451</v>
      </c>
      <c r="B37" s="80">
        <v>1695000</v>
      </c>
      <c r="C37" s="60">
        <v>0.04</v>
      </c>
      <c r="D37" s="46">
        <f t="shared" si="2"/>
        <v>539000</v>
      </c>
      <c r="E37" s="61">
        <f t="shared" si="3"/>
        <v>2234000</v>
      </c>
      <c r="F37" s="81">
        <f>+E36+E37</f>
        <v>2773000</v>
      </c>
    </row>
    <row r="38" spans="1:6" x14ac:dyDescent="0.2">
      <c r="A38" s="26">
        <v>50632</v>
      </c>
      <c r="B38" s="86"/>
      <c r="C38" s="58"/>
      <c r="D38" s="47">
        <f t="shared" si="2"/>
        <v>505100</v>
      </c>
      <c r="E38" s="78">
        <f t="shared" si="3"/>
        <v>505100</v>
      </c>
      <c r="F38" s="59"/>
    </row>
    <row r="39" spans="1:6" x14ac:dyDescent="0.2">
      <c r="A39" s="27">
        <v>50816</v>
      </c>
      <c r="B39" s="80">
        <v>1765000</v>
      </c>
      <c r="C39" s="60">
        <v>0.04</v>
      </c>
      <c r="D39" s="46">
        <f t="shared" si="2"/>
        <v>505100</v>
      </c>
      <c r="E39" s="61">
        <f t="shared" si="3"/>
        <v>2270100</v>
      </c>
      <c r="F39" s="81">
        <f>+E38+E39</f>
        <v>2775200</v>
      </c>
    </row>
    <row r="40" spans="1:6" x14ac:dyDescent="0.2">
      <c r="A40" s="26">
        <v>50997</v>
      </c>
      <c r="B40" s="86"/>
      <c r="C40" s="58"/>
      <c r="D40" s="47">
        <f t="shared" si="2"/>
        <v>469800</v>
      </c>
      <c r="E40" s="78">
        <f t="shared" si="3"/>
        <v>469800</v>
      </c>
      <c r="F40" s="59"/>
    </row>
    <row r="41" spans="1:6" x14ac:dyDescent="0.2">
      <c r="A41" s="27">
        <v>51181</v>
      </c>
      <c r="B41" s="80">
        <v>1835000</v>
      </c>
      <c r="C41" s="60">
        <v>0.04</v>
      </c>
      <c r="D41" s="46">
        <f t="shared" si="2"/>
        <v>469800</v>
      </c>
      <c r="E41" s="61">
        <f t="shared" si="3"/>
        <v>2304800</v>
      </c>
      <c r="F41" s="81">
        <f>+E40+E41</f>
        <v>2774600</v>
      </c>
    </row>
    <row r="42" spans="1:6" x14ac:dyDescent="0.2">
      <c r="A42" s="26">
        <v>51363</v>
      </c>
      <c r="B42" s="86"/>
      <c r="C42" s="58"/>
      <c r="D42" s="47">
        <f t="shared" si="2"/>
        <v>433100</v>
      </c>
      <c r="E42" s="78">
        <f t="shared" si="3"/>
        <v>433100</v>
      </c>
      <c r="F42" s="59"/>
    </row>
    <row r="43" spans="1:6" x14ac:dyDescent="0.2">
      <c r="A43" s="27">
        <v>51547</v>
      </c>
      <c r="B43" s="80">
        <v>1905000</v>
      </c>
      <c r="C43" s="60">
        <v>0.04</v>
      </c>
      <c r="D43" s="46">
        <f t="shared" si="2"/>
        <v>433100</v>
      </c>
      <c r="E43" s="61">
        <f t="shared" si="3"/>
        <v>2338100</v>
      </c>
      <c r="F43" s="81">
        <f>+E42+E43</f>
        <v>2771200</v>
      </c>
    </row>
    <row r="44" spans="1:6" x14ac:dyDescent="0.2">
      <c r="A44" s="26">
        <v>51728</v>
      </c>
      <c r="B44" s="86"/>
      <c r="C44" s="58"/>
      <c r="D44" s="47">
        <f t="shared" si="2"/>
        <v>395000</v>
      </c>
      <c r="E44" s="78">
        <f t="shared" si="3"/>
        <v>395000</v>
      </c>
      <c r="F44" s="59"/>
    </row>
    <row r="45" spans="1:6" x14ac:dyDescent="0.2">
      <c r="A45" s="27">
        <v>51912</v>
      </c>
      <c r="B45" s="80">
        <v>1985000</v>
      </c>
      <c r="C45" s="60">
        <v>0.04</v>
      </c>
      <c r="D45" s="46">
        <f t="shared" si="2"/>
        <v>395000</v>
      </c>
      <c r="E45" s="61">
        <f t="shared" si="3"/>
        <v>2380000</v>
      </c>
      <c r="F45" s="81">
        <f>+E44+E45</f>
        <v>2775000</v>
      </c>
    </row>
    <row r="46" spans="1:6" x14ac:dyDescent="0.2">
      <c r="A46" s="26">
        <v>52093</v>
      </c>
      <c r="B46" s="86"/>
      <c r="C46" s="58"/>
      <c r="D46" s="47">
        <f t="shared" si="2"/>
        <v>355300</v>
      </c>
      <c r="E46" s="78">
        <f t="shared" si="3"/>
        <v>355300</v>
      </c>
      <c r="F46" s="59"/>
    </row>
    <row r="47" spans="1:6" x14ac:dyDescent="0.2">
      <c r="A47" s="27">
        <v>52277</v>
      </c>
      <c r="B47" s="80">
        <v>2065000</v>
      </c>
      <c r="C47" s="60">
        <v>0.04</v>
      </c>
      <c r="D47" s="46">
        <f t="shared" si="2"/>
        <v>355300</v>
      </c>
      <c r="E47" s="61">
        <f t="shared" si="3"/>
        <v>2420300</v>
      </c>
      <c r="F47" s="81">
        <f>+E46+E47</f>
        <v>2775600</v>
      </c>
    </row>
    <row r="48" spans="1:6" x14ac:dyDescent="0.2">
      <c r="A48" s="26">
        <v>52458</v>
      </c>
      <c r="B48" s="86"/>
      <c r="C48" s="58"/>
      <c r="D48" s="47">
        <f t="shared" si="2"/>
        <v>314000</v>
      </c>
      <c r="E48" s="78">
        <f t="shared" si="3"/>
        <v>314000</v>
      </c>
      <c r="F48" s="59"/>
    </row>
    <row r="49" spans="1:6" x14ac:dyDescent="0.2">
      <c r="A49" s="27">
        <v>52642</v>
      </c>
      <c r="B49" s="80">
        <v>2145000</v>
      </c>
      <c r="C49" s="60">
        <v>3.7499999999999999E-2</v>
      </c>
      <c r="D49" s="46">
        <f t="shared" si="2"/>
        <v>314000</v>
      </c>
      <c r="E49" s="61">
        <f t="shared" si="3"/>
        <v>2459000</v>
      </c>
      <c r="F49" s="81">
        <f>+E48+E49</f>
        <v>2773000</v>
      </c>
    </row>
    <row r="50" spans="1:6" x14ac:dyDescent="0.2">
      <c r="A50" s="26">
        <v>52824</v>
      </c>
      <c r="B50" s="86"/>
      <c r="C50" s="58"/>
      <c r="D50" s="47">
        <f t="shared" si="2"/>
        <v>273781.25</v>
      </c>
      <c r="E50" s="78">
        <f t="shared" si="3"/>
        <v>273781.25</v>
      </c>
      <c r="F50" s="59"/>
    </row>
    <row r="51" spans="1:6" x14ac:dyDescent="0.2">
      <c r="A51" s="27">
        <v>53008</v>
      </c>
      <c r="B51" s="80">
        <v>2225000</v>
      </c>
      <c r="C51" s="60">
        <v>3.7499999999999999E-2</v>
      </c>
      <c r="D51" s="46">
        <f t="shared" si="2"/>
        <v>273781.25</v>
      </c>
      <c r="E51" s="61">
        <f t="shared" si="3"/>
        <v>2498781.25</v>
      </c>
      <c r="F51" s="81">
        <f>+E50+E51</f>
        <v>2772562.5</v>
      </c>
    </row>
    <row r="52" spans="1:6" x14ac:dyDescent="0.2">
      <c r="A52" s="26">
        <v>53189</v>
      </c>
      <c r="B52" s="86"/>
      <c r="C52" s="58"/>
      <c r="D52" s="47">
        <f t="shared" si="2"/>
        <v>232062.5</v>
      </c>
      <c r="E52" s="78">
        <f t="shared" si="3"/>
        <v>232062.5</v>
      </c>
      <c r="F52" s="59"/>
    </row>
    <row r="53" spans="1:6" x14ac:dyDescent="0.2">
      <c r="A53" s="27">
        <v>53373</v>
      </c>
      <c r="B53" s="80">
        <v>2310000</v>
      </c>
      <c r="C53" s="60">
        <v>3.7499999999999999E-2</v>
      </c>
      <c r="D53" s="46">
        <f t="shared" si="2"/>
        <v>232062.5</v>
      </c>
      <c r="E53" s="61">
        <f t="shared" si="3"/>
        <v>2542062.5</v>
      </c>
      <c r="F53" s="81">
        <f>+E52+E53</f>
        <v>2774125</v>
      </c>
    </row>
    <row r="54" spans="1:6" x14ac:dyDescent="0.2">
      <c r="A54" s="26">
        <v>53554</v>
      </c>
      <c r="B54" s="86"/>
      <c r="C54" s="58"/>
      <c r="D54" s="47">
        <f t="shared" si="2"/>
        <v>188750</v>
      </c>
      <c r="E54" s="78">
        <f t="shared" si="3"/>
        <v>188750</v>
      </c>
      <c r="F54" s="59"/>
    </row>
    <row r="55" spans="1:6" x14ac:dyDescent="0.2">
      <c r="A55" s="27">
        <v>53738</v>
      </c>
      <c r="B55" s="80">
        <v>2395000</v>
      </c>
      <c r="C55" s="60">
        <v>0.05</v>
      </c>
      <c r="D55" s="46">
        <f t="shared" si="2"/>
        <v>188750</v>
      </c>
      <c r="E55" s="61">
        <f t="shared" si="3"/>
        <v>2583750</v>
      </c>
      <c r="F55" s="81">
        <f>+E54+E55</f>
        <v>2772500</v>
      </c>
    </row>
    <row r="56" spans="1:6" x14ac:dyDescent="0.2">
      <c r="A56" s="26">
        <v>53919</v>
      </c>
      <c r="B56" s="86"/>
      <c r="C56" s="58"/>
      <c r="D56" s="47">
        <f t="shared" si="2"/>
        <v>128875</v>
      </c>
      <c r="E56" s="78">
        <f t="shared" si="3"/>
        <v>128875</v>
      </c>
      <c r="F56" s="59"/>
    </row>
    <row r="57" spans="1:6" x14ac:dyDescent="0.2">
      <c r="A57" s="27">
        <v>54103</v>
      </c>
      <c r="B57" s="80">
        <v>2515000</v>
      </c>
      <c r="C57" s="60">
        <v>0.05</v>
      </c>
      <c r="D57" s="46">
        <f t="shared" si="2"/>
        <v>128875</v>
      </c>
      <c r="E57" s="61">
        <f t="shared" si="3"/>
        <v>2643875</v>
      </c>
      <c r="F57" s="81">
        <f>+E56+E57</f>
        <v>2772750</v>
      </c>
    </row>
    <row r="58" spans="1:6" x14ac:dyDescent="0.2">
      <c r="A58" s="26">
        <v>54285</v>
      </c>
      <c r="B58" s="86"/>
      <c r="C58" s="58"/>
      <c r="D58" s="47">
        <f t="shared" si="2"/>
        <v>66000</v>
      </c>
      <c r="E58" s="78">
        <f t="shared" si="3"/>
        <v>66000</v>
      </c>
      <c r="F58" s="59"/>
    </row>
    <row r="59" spans="1:6" x14ac:dyDescent="0.2">
      <c r="A59" s="27">
        <v>54469</v>
      </c>
      <c r="B59" s="80">
        <v>2640000</v>
      </c>
      <c r="C59" s="60">
        <v>0.05</v>
      </c>
      <c r="D59" s="46">
        <f>+B59*C59/2</f>
        <v>66000</v>
      </c>
      <c r="E59" s="81">
        <f t="shared" ref="E59" si="4">+B59+D59</f>
        <v>2706000</v>
      </c>
      <c r="F59" s="81">
        <f>+E58+E59</f>
        <v>2772000</v>
      </c>
    </row>
    <row r="60" spans="1:6" ht="13.5" thickBot="1" x14ac:dyDescent="0.25">
      <c r="A60" s="28"/>
      <c r="B60" s="49">
        <f>SUM(B10:B59)</f>
        <v>42095000</v>
      </c>
      <c r="C60" s="62"/>
      <c r="D60" s="49">
        <f>SUM(D10:D59)</f>
        <v>27241237.5</v>
      </c>
      <c r="E60" s="63">
        <f>SUM(E10:E59)</f>
        <v>69336237.5</v>
      </c>
      <c r="F60" s="63">
        <f>SUM(F10:F59)</f>
        <v>69336237.5</v>
      </c>
    </row>
    <row r="61" spans="1:6" ht="13.5" thickTop="1" x14ac:dyDescent="0.2">
      <c r="A61" s="41"/>
      <c r="B61" s="33"/>
      <c r="C61" s="33"/>
      <c r="D61" s="33"/>
      <c r="E61" s="33"/>
      <c r="F61" s="4"/>
    </row>
    <row r="62" spans="1:6" x14ac:dyDescent="0.2">
      <c r="A62" s="50" t="s">
        <v>7</v>
      </c>
      <c r="B62" s="51" t="s">
        <v>8</v>
      </c>
      <c r="C62" s="51"/>
      <c r="D62" s="52">
        <v>46180000</v>
      </c>
      <c r="E62" s="53"/>
      <c r="F62" s="52"/>
    </row>
    <row r="63" spans="1:6" x14ac:dyDescent="0.2">
      <c r="A63" s="50"/>
      <c r="B63" s="54" t="s">
        <v>17</v>
      </c>
      <c r="C63" s="51"/>
      <c r="D63" s="51"/>
      <c r="E63" s="51"/>
      <c r="F63" s="51"/>
    </row>
    <row r="64" spans="1:6" x14ac:dyDescent="0.2">
      <c r="A64" s="50"/>
      <c r="B64" s="55" t="s">
        <v>21</v>
      </c>
      <c r="C64" s="51"/>
      <c r="D64" s="51"/>
      <c r="E64" s="51"/>
      <c r="F64" s="51"/>
    </row>
  </sheetData>
  <mergeCells count="5">
    <mergeCell ref="A1:F1"/>
    <mergeCell ref="A2:F2"/>
    <mergeCell ref="A4:F4"/>
    <mergeCell ref="A5:F5"/>
    <mergeCell ref="A7:F7"/>
  </mergeCells>
  <printOptions horizontalCentered="1"/>
  <pageMargins left="0.4" right="0.25" top="0.5" bottom="0.25" header="0.5" footer="0.5"/>
  <pageSetup scale="7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E0DE-68CE-4DD1-B861-82B2D6D54630}">
  <sheetPr>
    <pageSetUpPr fitToPage="1"/>
  </sheetPr>
  <dimension ref="A1:H30"/>
  <sheetViews>
    <sheetView topLeftCell="A7" zoomScaleNormal="100" workbookViewId="0">
      <selection activeCell="F11" activeCellId="3" sqref="B13 D10 E10 F11"/>
    </sheetView>
  </sheetViews>
  <sheetFormatPr defaultRowHeight="12.75" x14ac:dyDescent="0.2"/>
  <cols>
    <col min="1" max="1" width="9.140625" style="1" bestFit="1" customWidth="1"/>
    <col min="2" max="2" width="14.28515625" customWidth="1"/>
    <col min="3" max="3" width="7.42578125" bestFit="1" customWidth="1"/>
    <col min="4" max="4" width="14.7109375" customWidth="1"/>
    <col min="5" max="5" width="15" bestFit="1" customWidth="1"/>
    <col min="6" max="6" width="14.7109375" customWidth="1"/>
    <col min="7" max="8" width="11.28515625" bestFit="1" customWidth="1"/>
  </cols>
  <sheetData>
    <row r="1" spans="1:6" ht="15.75" x14ac:dyDescent="0.25">
      <c r="A1" s="161" t="s">
        <v>11</v>
      </c>
      <c r="B1" s="161"/>
      <c r="C1" s="161"/>
      <c r="D1" s="161"/>
      <c r="E1" s="161"/>
      <c r="F1" s="161"/>
    </row>
    <row r="2" spans="1:6" x14ac:dyDescent="0.2">
      <c r="A2" s="162" t="s">
        <v>12</v>
      </c>
      <c r="B2" s="162"/>
      <c r="C2" s="162"/>
      <c r="D2" s="162"/>
      <c r="E2" s="162"/>
      <c r="F2" s="162"/>
    </row>
    <row r="3" spans="1:6" x14ac:dyDescent="0.2">
      <c r="A3"/>
    </row>
    <row r="4" spans="1:6" ht="15.75" x14ac:dyDescent="0.25">
      <c r="A4" s="161" t="s">
        <v>15</v>
      </c>
      <c r="B4" s="161"/>
      <c r="C4" s="161"/>
      <c r="D4" s="161"/>
      <c r="E4" s="161"/>
      <c r="F4" s="161"/>
    </row>
    <row r="5" spans="1:6" ht="15.75" x14ac:dyDescent="0.25">
      <c r="A5" s="161" t="s">
        <v>23</v>
      </c>
      <c r="B5" s="161"/>
      <c r="C5" s="161"/>
      <c r="D5" s="161"/>
      <c r="E5" s="161"/>
      <c r="F5" s="161"/>
    </row>
    <row r="6" spans="1:6" x14ac:dyDescent="0.2">
      <c r="A6" s="31"/>
      <c r="B6" s="31"/>
      <c r="C6" s="31"/>
      <c r="D6" s="31"/>
      <c r="E6" s="31"/>
      <c r="F6" s="31"/>
    </row>
    <row r="7" spans="1:6" ht="15.75" x14ac:dyDescent="0.25">
      <c r="A7" s="161" t="s">
        <v>14</v>
      </c>
      <c r="B7" s="161"/>
      <c r="C7" s="161"/>
      <c r="D7" s="161"/>
      <c r="E7" s="161"/>
      <c r="F7" s="161"/>
    </row>
    <row r="8" spans="1:6" ht="13.5" thickBot="1" x14ac:dyDescent="0.25">
      <c r="A8" s="31"/>
      <c r="B8" s="31"/>
      <c r="C8" s="31"/>
      <c r="D8" s="31"/>
      <c r="E8" s="31"/>
      <c r="F8" s="31"/>
    </row>
    <row r="9" spans="1:6" ht="13.5" thickTop="1" x14ac:dyDescent="0.2">
      <c r="A9" s="35" t="s">
        <v>2</v>
      </c>
      <c r="B9" s="45" t="s">
        <v>3</v>
      </c>
      <c r="C9" s="45" t="s">
        <v>4</v>
      </c>
      <c r="D9" s="45" t="s">
        <v>5</v>
      </c>
      <c r="E9" s="56" t="s">
        <v>6</v>
      </c>
      <c r="F9" s="57" t="s">
        <v>10</v>
      </c>
    </row>
    <row r="10" spans="1:6" x14ac:dyDescent="0.2">
      <c r="A10" s="26">
        <v>45519</v>
      </c>
      <c r="B10" s="48"/>
      <c r="C10" s="58"/>
      <c r="D10" s="150">
        <f t="shared" ref="D10:D24" si="0">+B10*C10/2+D11</f>
        <v>123850</v>
      </c>
      <c r="E10" s="151">
        <f t="shared" ref="E10:E25" si="1">+B10+D10</f>
        <v>123850</v>
      </c>
      <c r="F10" s="79"/>
    </row>
    <row r="11" spans="1:6" x14ac:dyDescent="0.2">
      <c r="A11" s="27">
        <v>45703</v>
      </c>
      <c r="B11" s="80"/>
      <c r="C11" s="60"/>
      <c r="D11" s="46">
        <f t="shared" si="0"/>
        <v>123850</v>
      </c>
      <c r="E11" s="81">
        <f t="shared" si="1"/>
        <v>123850</v>
      </c>
      <c r="F11" s="135">
        <f>+E10+E11</f>
        <v>247700</v>
      </c>
    </row>
    <row r="12" spans="1:6" x14ac:dyDescent="0.2">
      <c r="A12" s="26">
        <v>45884</v>
      </c>
      <c r="B12" s="48"/>
      <c r="C12" s="58"/>
      <c r="D12" s="47">
        <f t="shared" si="0"/>
        <v>123850</v>
      </c>
      <c r="E12" s="78">
        <f t="shared" si="1"/>
        <v>123850</v>
      </c>
      <c r="F12" s="79"/>
    </row>
    <row r="13" spans="1:6" x14ac:dyDescent="0.2">
      <c r="A13" s="27">
        <v>46068</v>
      </c>
      <c r="B13" s="134">
        <v>820000</v>
      </c>
      <c r="C13" s="60">
        <v>0.04</v>
      </c>
      <c r="D13" s="46">
        <f t="shared" si="0"/>
        <v>123850</v>
      </c>
      <c r="E13" s="81">
        <f t="shared" si="1"/>
        <v>943850</v>
      </c>
      <c r="F13" s="81">
        <f>+E12+E13</f>
        <v>1067700</v>
      </c>
    </row>
    <row r="14" spans="1:6" x14ac:dyDescent="0.2">
      <c r="A14" s="26">
        <v>46249</v>
      </c>
      <c r="B14" s="95"/>
      <c r="C14" s="58"/>
      <c r="D14" s="47">
        <f t="shared" si="0"/>
        <v>107450</v>
      </c>
      <c r="E14" s="78">
        <f t="shared" si="1"/>
        <v>107450</v>
      </c>
      <c r="F14" s="79"/>
    </row>
    <row r="15" spans="1:6" x14ac:dyDescent="0.2">
      <c r="A15" s="27">
        <v>46433</v>
      </c>
      <c r="B15" s="88">
        <v>855000</v>
      </c>
      <c r="C15" s="60">
        <v>0.04</v>
      </c>
      <c r="D15" s="46">
        <f t="shared" si="0"/>
        <v>107450</v>
      </c>
      <c r="E15" s="81">
        <f t="shared" si="1"/>
        <v>962450</v>
      </c>
      <c r="F15" s="81">
        <f>+E14+E15</f>
        <v>1069900</v>
      </c>
    </row>
    <row r="16" spans="1:6" x14ac:dyDescent="0.2">
      <c r="A16" s="26">
        <v>46614</v>
      </c>
      <c r="B16" s="95"/>
      <c r="C16" s="58"/>
      <c r="D16" s="47">
        <f t="shared" si="0"/>
        <v>90350</v>
      </c>
      <c r="E16" s="78">
        <f t="shared" si="1"/>
        <v>90350</v>
      </c>
      <c r="F16" s="79"/>
    </row>
    <row r="17" spans="1:8" x14ac:dyDescent="0.2">
      <c r="A17" s="27">
        <v>46798</v>
      </c>
      <c r="B17" s="88">
        <v>885000</v>
      </c>
      <c r="C17" s="60">
        <v>0.04</v>
      </c>
      <c r="D17" s="46">
        <f t="shared" si="0"/>
        <v>90350</v>
      </c>
      <c r="E17" s="81">
        <f t="shared" si="1"/>
        <v>975350</v>
      </c>
      <c r="F17" s="81">
        <f>+E16+E17</f>
        <v>1065700</v>
      </c>
    </row>
    <row r="18" spans="1:8" x14ac:dyDescent="0.2">
      <c r="A18" s="26">
        <v>46980</v>
      </c>
      <c r="B18" s="95"/>
      <c r="C18" s="58"/>
      <c r="D18" s="47">
        <f t="shared" si="0"/>
        <v>72650</v>
      </c>
      <c r="E18" s="78">
        <f t="shared" si="1"/>
        <v>72650</v>
      </c>
      <c r="F18" s="79"/>
    </row>
    <row r="19" spans="1:8" x14ac:dyDescent="0.2">
      <c r="A19" s="27">
        <v>47164</v>
      </c>
      <c r="B19" s="88">
        <v>920000</v>
      </c>
      <c r="C19" s="60">
        <v>0.04</v>
      </c>
      <c r="D19" s="46">
        <f t="shared" si="0"/>
        <v>72650</v>
      </c>
      <c r="E19" s="81">
        <f t="shared" si="1"/>
        <v>992650</v>
      </c>
      <c r="F19" s="81">
        <f>+E18+E19</f>
        <v>1065300</v>
      </c>
    </row>
    <row r="20" spans="1:8" x14ac:dyDescent="0.2">
      <c r="A20" s="26">
        <v>47345</v>
      </c>
      <c r="B20" s="95"/>
      <c r="C20" s="58"/>
      <c r="D20" s="47">
        <f t="shared" si="0"/>
        <v>54250</v>
      </c>
      <c r="E20" s="78">
        <f t="shared" si="1"/>
        <v>54250</v>
      </c>
      <c r="F20" s="79"/>
    </row>
    <row r="21" spans="1:8" x14ac:dyDescent="0.2">
      <c r="A21" s="27">
        <v>47529</v>
      </c>
      <c r="B21" s="88">
        <v>945000</v>
      </c>
      <c r="C21" s="60">
        <v>0.04</v>
      </c>
      <c r="D21" s="46">
        <f t="shared" si="0"/>
        <v>54250</v>
      </c>
      <c r="E21" s="81">
        <f t="shared" si="1"/>
        <v>999250</v>
      </c>
      <c r="F21" s="81">
        <f>+E20+E21</f>
        <v>1053500</v>
      </c>
      <c r="H21" s="109">
        <f>+D20+D21</f>
        <v>108500</v>
      </c>
    </row>
    <row r="22" spans="1:8" x14ac:dyDescent="0.2">
      <c r="A22" s="26">
        <v>47710</v>
      </c>
      <c r="B22" s="95"/>
      <c r="C22" s="58"/>
      <c r="D22" s="47">
        <f t="shared" si="0"/>
        <v>35350</v>
      </c>
      <c r="E22" s="78">
        <f t="shared" si="1"/>
        <v>35350</v>
      </c>
      <c r="F22" s="79"/>
    </row>
    <row r="23" spans="1:8" x14ac:dyDescent="0.2">
      <c r="A23" s="27">
        <v>47894</v>
      </c>
      <c r="B23" s="88">
        <v>995000</v>
      </c>
      <c r="C23" s="60">
        <v>0.04</v>
      </c>
      <c r="D23" s="46">
        <f t="shared" si="0"/>
        <v>35350</v>
      </c>
      <c r="E23" s="81">
        <f t="shared" si="1"/>
        <v>1030350</v>
      </c>
      <c r="F23" s="81">
        <f>+E22+E23</f>
        <v>1065700</v>
      </c>
    </row>
    <row r="24" spans="1:8" x14ac:dyDescent="0.2">
      <c r="A24" s="26">
        <v>48075</v>
      </c>
      <c r="B24" s="48"/>
      <c r="C24" s="58"/>
      <c r="D24" s="47">
        <f t="shared" si="0"/>
        <v>15450</v>
      </c>
      <c r="E24" s="78">
        <f t="shared" si="1"/>
        <v>15450</v>
      </c>
      <c r="F24" s="79"/>
    </row>
    <row r="25" spans="1:8" x14ac:dyDescent="0.2">
      <c r="A25" s="27">
        <v>48259</v>
      </c>
      <c r="B25" s="96">
        <v>1030000</v>
      </c>
      <c r="C25" s="60">
        <v>0.03</v>
      </c>
      <c r="D25" s="46">
        <f>+B25*C25/2</f>
        <v>15450</v>
      </c>
      <c r="E25" s="81">
        <f t="shared" si="1"/>
        <v>1045450</v>
      </c>
      <c r="F25" s="81">
        <f>+E24+E25</f>
        <v>1060900</v>
      </c>
    </row>
    <row r="26" spans="1:8" ht="13.5" thickBot="1" x14ac:dyDescent="0.25">
      <c r="A26" s="28"/>
      <c r="B26" s="49">
        <f>SUM(B10:B25)</f>
        <v>6450000</v>
      </c>
      <c r="C26" s="62"/>
      <c r="D26" s="49">
        <f>SUM(D10:D25)</f>
        <v>1246400</v>
      </c>
      <c r="E26" s="63">
        <f>SUM(E10:E25)</f>
        <v>7696400</v>
      </c>
      <c r="F26" s="63">
        <f>SUM(F10:F25)</f>
        <v>7696400</v>
      </c>
    </row>
    <row r="27" spans="1:8" ht="13.5" thickTop="1" x14ac:dyDescent="0.2">
      <c r="A27" s="41"/>
      <c r="B27" s="33"/>
      <c r="C27" s="33"/>
      <c r="D27" s="33"/>
      <c r="E27" s="33"/>
      <c r="F27" s="4"/>
    </row>
    <row r="28" spans="1:8" x14ac:dyDescent="0.2">
      <c r="A28" s="50" t="s">
        <v>7</v>
      </c>
      <c r="B28" s="51" t="s">
        <v>8</v>
      </c>
      <c r="C28" s="51"/>
      <c r="D28" s="52">
        <v>6995000</v>
      </c>
      <c r="E28" s="53"/>
      <c r="F28" s="52"/>
    </row>
    <row r="29" spans="1:8" x14ac:dyDescent="0.2">
      <c r="A29" s="50"/>
      <c r="B29" s="54" t="s">
        <v>17</v>
      </c>
      <c r="C29" s="51"/>
      <c r="D29" s="51"/>
      <c r="E29" s="51"/>
      <c r="F29" s="51"/>
    </row>
    <row r="30" spans="1:8" x14ac:dyDescent="0.2">
      <c r="A30" s="50"/>
      <c r="B30" s="55" t="s">
        <v>24</v>
      </c>
      <c r="C30" s="51"/>
      <c r="D30" s="51"/>
      <c r="E30" s="51"/>
      <c r="F30" s="51"/>
    </row>
  </sheetData>
  <mergeCells count="5">
    <mergeCell ref="A1:F1"/>
    <mergeCell ref="A2:F2"/>
    <mergeCell ref="A4:F4"/>
    <mergeCell ref="A5:F5"/>
    <mergeCell ref="A7:F7"/>
  </mergeCells>
  <printOptions horizontalCentered="1"/>
  <pageMargins left="0.4" right="0.25" top="0.5" bottom="0.25" header="0.5" footer="0.5"/>
  <pageSetup scale="9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FE7B-6BF6-488E-9AF0-9E9E08BED74E}">
  <sheetPr>
    <pageSetUpPr fitToPage="1"/>
  </sheetPr>
  <dimension ref="A1:H74"/>
  <sheetViews>
    <sheetView zoomScaleNormal="100" workbookViewId="0">
      <selection activeCell="H13" sqref="H13:H24"/>
    </sheetView>
  </sheetViews>
  <sheetFormatPr defaultRowHeight="12.75" x14ac:dyDescent="0.2"/>
  <cols>
    <col min="1" max="1" width="9.140625" style="1" bestFit="1" customWidth="1"/>
    <col min="2" max="2" width="15.7109375" customWidth="1"/>
    <col min="3" max="3" width="7.42578125" bestFit="1" customWidth="1"/>
    <col min="4" max="4" width="14.7109375" customWidth="1"/>
    <col min="5" max="6" width="16" bestFit="1" customWidth="1"/>
    <col min="7" max="7" width="11.28515625" bestFit="1" customWidth="1"/>
  </cols>
  <sheetData>
    <row r="1" spans="1:6" ht="15.75" x14ac:dyDescent="0.25">
      <c r="A1" s="161" t="s">
        <v>11</v>
      </c>
      <c r="B1" s="161"/>
      <c r="C1" s="161"/>
      <c r="D1" s="161"/>
      <c r="E1" s="161"/>
      <c r="F1" s="161"/>
    </row>
    <row r="2" spans="1:6" x14ac:dyDescent="0.2">
      <c r="A2" s="162" t="s">
        <v>12</v>
      </c>
      <c r="B2" s="162"/>
      <c r="C2" s="162"/>
      <c r="D2" s="162"/>
      <c r="E2" s="162"/>
      <c r="F2" s="162"/>
    </row>
    <row r="3" spans="1:6" x14ac:dyDescent="0.2">
      <c r="A3"/>
    </row>
    <row r="4" spans="1:6" ht="15.75" x14ac:dyDescent="0.25">
      <c r="A4" s="161" t="s">
        <v>16</v>
      </c>
      <c r="B4" s="161"/>
      <c r="C4" s="161"/>
      <c r="D4" s="161"/>
      <c r="E4" s="161"/>
      <c r="F4" s="161"/>
    </row>
    <row r="5" spans="1:6" ht="15.75" x14ac:dyDescent="0.25">
      <c r="A5" s="161" t="s">
        <v>39</v>
      </c>
      <c r="B5" s="161"/>
      <c r="C5" s="161"/>
      <c r="D5" s="161"/>
      <c r="E5" s="161"/>
      <c r="F5" s="161"/>
    </row>
    <row r="6" spans="1:6" x14ac:dyDescent="0.2">
      <c r="A6" s="31"/>
      <c r="B6" s="31"/>
      <c r="C6" s="31"/>
      <c r="D6" s="31"/>
      <c r="E6" s="31"/>
      <c r="F6" s="31"/>
    </row>
    <row r="7" spans="1:6" ht="15.75" x14ac:dyDescent="0.25">
      <c r="A7" s="161" t="s">
        <v>14</v>
      </c>
      <c r="B7" s="161"/>
      <c r="C7" s="161"/>
      <c r="D7" s="161"/>
      <c r="E7" s="161"/>
      <c r="F7" s="161"/>
    </row>
    <row r="8" spans="1:6" ht="13.5" thickBot="1" x14ac:dyDescent="0.25">
      <c r="A8" s="31"/>
      <c r="B8" s="31"/>
      <c r="C8" s="31"/>
      <c r="D8" s="31"/>
      <c r="E8" s="31"/>
      <c r="F8" s="31"/>
    </row>
    <row r="9" spans="1:6" ht="13.5" thickTop="1" x14ac:dyDescent="0.2">
      <c r="A9" s="35" t="s">
        <v>2</v>
      </c>
      <c r="B9" s="45" t="s">
        <v>3</v>
      </c>
      <c r="C9" s="45" t="s">
        <v>4</v>
      </c>
      <c r="D9" s="45" t="s">
        <v>5</v>
      </c>
      <c r="E9" s="56" t="s">
        <v>6</v>
      </c>
      <c r="F9" s="57" t="s">
        <v>10</v>
      </c>
    </row>
    <row r="10" spans="1:6" x14ac:dyDescent="0.2">
      <c r="A10" s="26">
        <v>45519</v>
      </c>
      <c r="B10" s="95"/>
      <c r="C10" s="58"/>
      <c r="D10" s="47"/>
      <c r="E10" s="78"/>
      <c r="F10" s="79"/>
    </row>
    <row r="11" spans="1:6" x14ac:dyDescent="0.2">
      <c r="A11" s="27">
        <v>45703</v>
      </c>
      <c r="B11" s="134">
        <v>1705000</v>
      </c>
      <c r="C11" s="60">
        <v>0.05</v>
      </c>
      <c r="D11" s="75">
        <f>+(B11*C11/2+D12)/180*353</f>
        <v>4722306.527777778</v>
      </c>
      <c r="E11" s="135">
        <f t="shared" ref="E11:E69" si="0">+B11+D11</f>
        <v>6427306.527777778</v>
      </c>
      <c r="F11" s="135">
        <f>+E10+E11</f>
        <v>6427306.527777778</v>
      </c>
    </row>
    <row r="12" spans="1:6" x14ac:dyDescent="0.2">
      <c r="A12" s="26">
        <v>45884</v>
      </c>
      <c r="B12" s="95"/>
      <c r="C12" s="58"/>
      <c r="D12" s="47">
        <f t="shared" ref="D12:D28" si="1">+B12*C12/2+D13</f>
        <v>2365350</v>
      </c>
      <c r="E12" s="78">
        <f t="shared" si="0"/>
        <v>2365350</v>
      </c>
      <c r="F12" s="79"/>
    </row>
    <row r="13" spans="1:6" x14ac:dyDescent="0.2">
      <c r="A13" s="27">
        <v>46068</v>
      </c>
      <c r="B13" s="88">
        <v>1700000</v>
      </c>
      <c r="C13" s="60">
        <v>0.05</v>
      </c>
      <c r="D13" s="46">
        <f t="shared" si="1"/>
        <v>2365350</v>
      </c>
      <c r="E13" s="81">
        <f t="shared" si="0"/>
        <v>4065350</v>
      </c>
      <c r="F13" s="81">
        <f>+E12+E13</f>
        <v>6430700</v>
      </c>
    </row>
    <row r="14" spans="1:6" x14ac:dyDescent="0.2">
      <c r="A14" s="26">
        <v>46249</v>
      </c>
      <c r="B14" s="95"/>
      <c r="C14" s="58"/>
      <c r="D14" s="47">
        <f t="shared" si="1"/>
        <v>2322850</v>
      </c>
      <c r="E14" s="78">
        <f t="shared" si="0"/>
        <v>2322850</v>
      </c>
      <c r="F14" s="79"/>
    </row>
    <row r="15" spans="1:6" x14ac:dyDescent="0.2">
      <c r="A15" s="27">
        <v>46433</v>
      </c>
      <c r="B15" s="88">
        <v>1785000</v>
      </c>
      <c r="C15" s="60">
        <v>0.05</v>
      </c>
      <c r="D15" s="46">
        <f t="shared" si="1"/>
        <v>2322850</v>
      </c>
      <c r="E15" s="81">
        <f t="shared" si="0"/>
        <v>4107850</v>
      </c>
      <c r="F15" s="81">
        <f>+E14+E15</f>
        <v>6430700</v>
      </c>
    </row>
    <row r="16" spans="1:6" x14ac:dyDescent="0.2">
      <c r="A16" s="26">
        <v>46614</v>
      </c>
      <c r="B16" s="95"/>
      <c r="C16" s="58"/>
      <c r="D16" s="47">
        <f t="shared" si="1"/>
        <v>2278225</v>
      </c>
      <c r="E16" s="78">
        <f t="shared" si="0"/>
        <v>2278225</v>
      </c>
      <c r="F16" s="79"/>
    </row>
    <row r="17" spans="1:8" x14ac:dyDescent="0.2">
      <c r="A17" s="27">
        <v>46798</v>
      </c>
      <c r="B17" s="88">
        <v>1870000</v>
      </c>
      <c r="C17" s="60">
        <v>0.05</v>
      </c>
      <c r="D17" s="46">
        <f t="shared" si="1"/>
        <v>2278225</v>
      </c>
      <c r="E17" s="81">
        <f t="shared" si="0"/>
        <v>4148225</v>
      </c>
      <c r="F17" s="81">
        <f>+E16+E17</f>
        <v>6426450</v>
      </c>
      <c r="H17" s="132"/>
    </row>
    <row r="18" spans="1:8" x14ac:dyDescent="0.2">
      <c r="A18" s="26">
        <v>46980</v>
      </c>
      <c r="B18" s="95"/>
      <c r="C18" s="58"/>
      <c r="D18" s="47">
        <f t="shared" si="1"/>
        <v>2231475</v>
      </c>
      <c r="E18" s="78">
        <f t="shared" si="0"/>
        <v>2231475</v>
      </c>
      <c r="F18" s="79"/>
      <c r="H18" s="133"/>
    </row>
    <row r="19" spans="1:8" x14ac:dyDescent="0.2">
      <c r="A19" s="27">
        <v>47164</v>
      </c>
      <c r="B19" s="88">
        <v>1965000</v>
      </c>
      <c r="C19" s="60">
        <v>0.05</v>
      </c>
      <c r="D19" s="46">
        <f t="shared" si="1"/>
        <v>2231475</v>
      </c>
      <c r="E19" s="81">
        <f t="shared" si="0"/>
        <v>4196475</v>
      </c>
      <c r="F19" s="81">
        <f>+E18+E19</f>
        <v>6427950</v>
      </c>
    </row>
    <row r="20" spans="1:8" x14ac:dyDescent="0.2">
      <c r="A20" s="26">
        <v>47345</v>
      </c>
      <c r="B20" s="95"/>
      <c r="C20" s="58"/>
      <c r="D20" s="47">
        <f t="shared" si="1"/>
        <v>2182350</v>
      </c>
      <c r="E20" s="78">
        <f t="shared" si="0"/>
        <v>2182350</v>
      </c>
      <c r="F20" s="79"/>
    </row>
    <row r="21" spans="1:8" x14ac:dyDescent="0.2">
      <c r="A21" s="27">
        <v>47529</v>
      </c>
      <c r="B21" s="88">
        <v>2065000</v>
      </c>
      <c r="C21" s="60">
        <v>0.05</v>
      </c>
      <c r="D21" s="46">
        <f t="shared" si="1"/>
        <v>2182350</v>
      </c>
      <c r="E21" s="81">
        <f t="shared" si="0"/>
        <v>4247350</v>
      </c>
      <c r="F21" s="81">
        <f>+E20+E21</f>
        <v>6429700</v>
      </c>
    </row>
    <row r="22" spans="1:8" x14ac:dyDescent="0.2">
      <c r="A22" s="26">
        <v>47710</v>
      </c>
      <c r="B22" s="95"/>
      <c r="C22" s="58"/>
      <c r="D22" s="47">
        <f t="shared" si="1"/>
        <v>2130725</v>
      </c>
      <c r="E22" s="78">
        <f t="shared" si="0"/>
        <v>2130725</v>
      </c>
      <c r="F22" s="79"/>
    </row>
    <row r="23" spans="1:8" x14ac:dyDescent="0.2">
      <c r="A23" s="27">
        <v>47894</v>
      </c>
      <c r="B23" s="88">
        <v>2170000</v>
      </c>
      <c r="C23" s="60">
        <v>0.05</v>
      </c>
      <c r="D23" s="46">
        <f t="shared" si="1"/>
        <v>2130725</v>
      </c>
      <c r="E23" s="81">
        <f t="shared" si="0"/>
        <v>4300725</v>
      </c>
      <c r="F23" s="81">
        <f>+E22+E23</f>
        <v>6431450</v>
      </c>
    </row>
    <row r="24" spans="1:8" x14ac:dyDescent="0.2">
      <c r="A24" s="26">
        <v>48075</v>
      </c>
      <c r="B24" s="95"/>
      <c r="C24" s="58"/>
      <c r="D24" s="47">
        <f t="shared" si="1"/>
        <v>2076475</v>
      </c>
      <c r="E24" s="78">
        <f t="shared" si="0"/>
        <v>2076475</v>
      </c>
      <c r="F24" s="79"/>
    </row>
    <row r="25" spans="1:8" x14ac:dyDescent="0.2">
      <c r="A25" s="27">
        <v>48259</v>
      </c>
      <c r="B25" s="131">
        <v>2275000</v>
      </c>
      <c r="C25" s="60">
        <v>0.05</v>
      </c>
      <c r="D25" s="46">
        <f t="shared" si="1"/>
        <v>2076475</v>
      </c>
      <c r="E25" s="81">
        <f t="shared" si="0"/>
        <v>4351475</v>
      </c>
      <c r="F25" s="81">
        <f>+E24+E25</f>
        <v>6427950</v>
      </c>
    </row>
    <row r="26" spans="1:8" x14ac:dyDescent="0.2">
      <c r="A26" s="26">
        <v>48441</v>
      </c>
      <c r="B26" s="95"/>
      <c r="C26" s="58"/>
      <c r="D26" s="47">
        <f t="shared" si="1"/>
        <v>2019600</v>
      </c>
      <c r="E26" s="78">
        <f t="shared" si="0"/>
        <v>2019600</v>
      </c>
      <c r="F26" s="79"/>
    </row>
    <row r="27" spans="1:8" x14ac:dyDescent="0.2">
      <c r="A27" s="27">
        <v>48625</v>
      </c>
      <c r="B27" s="88">
        <v>2390000</v>
      </c>
      <c r="C27" s="60">
        <v>0.05</v>
      </c>
      <c r="D27" s="46">
        <f t="shared" si="1"/>
        <v>2019600</v>
      </c>
      <c r="E27" s="81">
        <f t="shared" si="0"/>
        <v>4409600</v>
      </c>
      <c r="F27" s="81">
        <f>+E26+E27</f>
        <v>6429200</v>
      </c>
    </row>
    <row r="28" spans="1:8" x14ac:dyDescent="0.2">
      <c r="A28" s="26">
        <v>48806</v>
      </c>
      <c r="B28" s="48"/>
      <c r="C28" s="58"/>
      <c r="D28" s="47">
        <f t="shared" si="1"/>
        <v>1959850</v>
      </c>
      <c r="E28" s="78">
        <f t="shared" si="0"/>
        <v>1959850</v>
      </c>
      <c r="F28" s="79"/>
    </row>
    <row r="29" spans="1:8" x14ac:dyDescent="0.2">
      <c r="A29" s="27">
        <v>48990</v>
      </c>
      <c r="B29" s="80">
        <v>2510000</v>
      </c>
      <c r="C29" s="60">
        <v>0.05</v>
      </c>
      <c r="D29" s="46">
        <f>+B29*C29/2+D30</f>
        <v>1959850</v>
      </c>
      <c r="E29" s="81">
        <f t="shared" si="0"/>
        <v>4469850</v>
      </c>
      <c r="F29" s="81">
        <f>+E28+E29</f>
        <v>6429700</v>
      </c>
    </row>
    <row r="30" spans="1:8" x14ac:dyDescent="0.2">
      <c r="A30" s="26">
        <v>49171</v>
      </c>
      <c r="B30" s="48"/>
      <c r="C30" s="58"/>
      <c r="D30" s="47">
        <f>+B30*C30/2+D31</f>
        <v>1897100</v>
      </c>
      <c r="E30" s="78">
        <f t="shared" si="0"/>
        <v>1897100</v>
      </c>
      <c r="F30" s="79"/>
    </row>
    <row r="31" spans="1:8" x14ac:dyDescent="0.2">
      <c r="A31" s="27">
        <v>49355</v>
      </c>
      <c r="B31" s="80">
        <v>2635000</v>
      </c>
      <c r="C31" s="60">
        <v>0.05</v>
      </c>
      <c r="D31" s="46">
        <f>+B31*C31/2+D32</f>
        <v>1897100</v>
      </c>
      <c r="E31" s="81">
        <f t="shared" si="0"/>
        <v>4532100</v>
      </c>
      <c r="F31" s="81">
        <f>+E30+E31</f>
        <v>6429200</v>
      </c>
    </row>
    <row r="32" spans="1:8" x14ac:dyDescent="0.2">
      <c r="A32" s="26">
        <v>49536</v>
      </c>
      <c r="B32" s="48"/>
      <c r="C32" s="58"/>
      <c r="D32" s="47">
        <f>+B32*C32/2+D33</f>
        <v>1831225</v>
      </c>
      <c r="E32" s="78">
        <f t="shared" si="0"/>
        <v>1831225</v>
      </c>
      <c r="F32" s="79"/>
    </row>
    <row r="33" spans="1:6" x14ac:dyDescent="0.2">
      <c r="A33" s="27">
        <v>49720</v>
      </c>
      <c r="B33" s="80">
        <v>2765000</v>
      </c>
      <c r="C33" s="60">
        <v>0.05</v>
      </c>
      <c r="D33" s="46">
        <f t="shared" ref="D33:D67" si="2">+B33*C33/2+D34</f>
        <v>1831225</v>
      </c>
      <c r="E33" s="61">
        <f t="shared" si="0"/>
        <v>4596225</v>
      </c>
      <c r="F33" s="81">
        <f>+E32+E33</f>
        <v>6427450</v>
      </c>
    </row>
    <row r="34" spans="1:6" x14ac:dyDescent="0.2">
      <c r="A34" s="26">
        <v>49902</v>
      </c>
      <c r="B34" s="86"/>
      <c r="C34" s="58"/>
      <c r="D34" s="47">
        <f t="shared" si="2"/>
        <v>1762100</v>
      </c>
      <c r="E34" s="78">
        <f t="shared" si="0"/>
        <v>1762100</v>
      </c>
      <c r="F34" s="59"/>
    </row>
    <row r="35" spans="1:6" x14ac:dyDescent="0.2">
      <c r="A35" s="27">
        <v>50086</v>
      </c>
      <c r="B35" s="80">
        <v>2905000</v>
      </c>
      <c r="C35" s="60">
        <v>0.05</v>
      </c>
      <c r="D35" s="46">
        <f t="shared" si="2"/>
        <v>1762100</v>
      </c>
      <c r="E35" s="61">
        <f t="shared" si="0"/>
        <v>4667100</v>
      </c>
      <c r="F35" s="81">
        <f>+E34+E35</f>
        <v>6429200</v>
      </c>
    </row>
    <row r="36" spans="1:6" x14ac:dyDescent="0.2">
      <c r="A36" s="26">
        <v>50267</v>
      </c>
      <c r="B36" s="86"/>
      <c r="C36" s="58"/>
      <c r="D36" s="47">
        <f t="shared" si="2"/>
        <v>1689475</v>
      </c>
      <c r="E36" s="78">
        <f t="shared" si="0"/>
        <v>1689475</v>
      </c>
      <c r="F36" s="59"/>
    </row>
    <row r="37" spans="1:6" x14ac:dyDescent="0.2">
      <c r="A37" s="27">
        <v>50451</v>
      </c>
      <c r="B37" s="80">
        <v>3050000</v>
      </c>
      <c r="C37" s="60">
        <v>0.05</v>
      </c>
      <c r="D37" s="46">
        <f t="shared" si="2"/>
        <v>1689475</v>
      </c>
      <c r="E37" s="61">
        <f t="shared" si="0"/>
        <v>4739475</v>
      </c>
      <c r="F37" s="81">
        <f>+E36+E37</f>
        <v>6428950</v>
      </c>
    </row>
    <row r="38" spans="1:6" x14ac:dyDescent="0.2">
      <c r="A38" s="26">
        <v>50632</v>
      </c>
      <c r="B38" s="86"/>
      <c r="C38" s="58"/>
      <c r="D38" s="47">
        <f t="shared" si="2"/>
        <v>1613225</v>
      </c>
      <c r="E38" s="78">
        <f t="shared" si="0"/>
        <v>1613225</v>
      </c>
      <c r="F38" s="59"/>
    </row>
    <row r="39" spans="1:6" x14ac:dyDescent="0.2">
      <c r="A39" s="27">
        <v>50816</v>
      </c>
      <c r="B39" s="80">
        <v>3200000</v>
      </c>
      <c r="C39" s="60">
        <v>0.05</v>
      </c>
      <c r="D39" s="46">
        <f t="shared" si="2"/>
        <v>1613225</v>
      </c>
      <c r="E39" s="61">
        <f t="shared" si="0"/>
        <v>4813225</v>
      </c>
      <c r="F39" s="81">
        <f>+E38+E39</f>
        <v>6426450</v>
      </c>
    </row>
    <row r="40" spans="1:6" x14ac:dyDescent="0.2">
      <c r="A40" s="26">
        <v>50997</v>
      </c>
      <c r="B40" s="86"/>
      <c r="C40" s="58"/>
      <c r="D40" s="47">
        <f t="shared" si="2"/>
        <v>1533225</v>
      </c>
      <c r="E40" s="78">
        <f t="shared" si="0"/>
        <v>1533225</v>
      </c>
      <c r="F40" s="59"/>
    </row>
    <row r="41" spans="1:6" x14ac:dyDescent="0.2">
      <c r="A41" s="27">
        <v>51181</v>
      </c>
      <c r="B41" s="80">
        <v>3365000</v>
      </c>
      <c r="C41" s="60">
        <v>0.05</v>
      </c>
      <c r="D41" s="46">
        <f t="shared" si="2"/>
        <v>1533225</v>
      </c>
      <c r="E41" s="61">
        <f t="shared" si="0"/>
        <v>4898225</v>
      </c>
      <c r="F41" s="81">
        <f>+E40+E41</f>
        <v>6431450</v>
      </c>
    </row>
    <row r="42" spans="1:6" x14ac:dyDescent="0.2">
      <c r="A42" s="26">
        <v>51363</v>
      </c>
      <c r="B42" s="86"/>
      <c r="C42" s="58"/>
      <c r="D42" s="47">
        <f t="shared" si="2"/>
        <v>1449100</v>
      </c>
      <c r="E42" s="78">
        <f t="shared" si="0"/>
        <v>1449100</v>
      </c>
      <c r="F42" s="59"/>
    </row>
    <row r="43" spans="1:6" x14ac:dyDescent="0.2">
      <c r="A43" s="27">
        <v>51547</v>
      </c>
      <c r="B43" s="80">
        <v>3530000</v>
      </c>
      <c r="C43" s="60">
        <v>0.05</v>
      </c>
      <c r="D43" s="46">
        <f t="shared" si="2"/>
        <v>1449100</v>
      </c>
      <c r="E43" s="61">
        <f t="shared" si="0"/>
        <v>4979100</v>
      </c>
      <c r="F43" s="81">
        <f>+E42+E43</f>
        <v>6428200</v>
      </c>
    </row>
    <row r="44" spans="1:6" x14ac:dyDescent="0.2">
      <c r="A44" s="26">
        <v>51728</v>
      </c>
      <c r="B44" s="86"/>
      <c r="C44" s="58"/>
      <c r="D44" s="47">
        <f t="shared" si="2"/>
        <v>1360850</v>
      </c>
      <c r="E44" s="78">
        <f t="shared" si="0"/>
        <v>1360850</v>
      </c>
      <c r="F44" s="59"/>
    </row>
    <row r="45" spans="1:6" x14ac:dyDescent="0.2">
      <c r="A45" s="27">
        <v>51912</v>
      </c>
      <c r="B45" s="80">
        <v>3705000</v>
      </c>
      <c r="C45" s="60">
        <v>0.05</v>
      </c>
      <c r="D45" s="46">
        <f t="shared" si="2"/>
        <v>1360850</v>
      </c>
      <c r="E45" s="61">
        <f t="shared" si="0"/>
        <v>5065850</v>
      </c>
      <c r="F45" s="81">
        <f>+E44+E45</f>
        <v>6426700</v>
      </c>
    </row>
    <row r="46" spans="1:6" x14ac:dyDescent="0.2">
      <c r="A46" s="26">
        <v>52093</v>
      </c>
      <c r="B46" s="86"/>
      <c r="C46" s="58"/>
      <c r="D46" s="47">
        <f t="shared" si="2"/>
        <v>1268225</v>
      </c>
      <c r="E46" s="78">
        <f t="shared" si="0"/>
        <v>1268225</v>
      </c>
      <c r="F46" s="59"/>
    </row>
    <row r="47" spans="1:6" x14ac:dyDescent="0.2">
      <c r="A47" s="27">
        <v>52277</v>
      </c>
      <c r="B47" s="80">
        <v>3895000</v>
      </c>
      <c r="C47" s="60">
        <v>0.05</v>
      </c>
      <c r="D47" s="46">
        <f t="shared" si="2"/>
        <v>1268225</v>
      </c>
      <c r="E47" s="61">
        <f t="shared" si="0"/>
        <v>5163225</v>
      </c>
      <c r="F47" s="81">
        <f>+E46+E47</f>
        <v>6431450</v>
      </c>
    </row>
    <row r="48" spans="1:6" x14ac:dyDescent="0.2">
      <c r="A48" s="26">
        <v>52458</v>
      </c>
      <c r="B48" s="86"/>
      <c r="C48" s="58"/>
      <c r="D48" s="47">
        <f t="shared" si="2"/>
        <v>1170850</v>
      </c>
      <c r="E48" s="78">
        <f t="shared" si="0"/>
        <v>1170850</v>
      </c>
      <c r="F48" s="59"/>
    </row>
    <row r="49" spans="1:6" x14ac:dyDescent="0.2">
      <c r="A49" s="27">
        <v>52642</v>
      </c>
      <c r="B49" s="80">
        <v>4085000</v>
      </c>
      <c r="C49" s="60">
        <v>0.05</v>
      </c>
      <c r="D49" s="46">
        <f t="shared" si="2"/>
        <v>1170850</v>
      </c>
      <c r="E49" s="61">
        <f t="shared" si="0"/>
        <v>5255850</v>
      </c>
      <c r="F49" s="81">
        <f>+E48+E49</f>
        <v>6426700</v>
      </c>
    </row>
    <row r="50" spans="1:6" x14ac:dyDescent="0.2">
      <c r="A50" s="26">
        <v>52824</v>
      </c>
      <c r="B50" s="86"/>
      <c r="C50" s="58"/>
      <c r="D50" s="47">
        <f t="shared" si="2"/>
        <v>1068725</v>
      </c>
      <c r="E50" s="78">
        <f t="shared" si="0"/>
        <v>1068725</v>
      </c>
      <c r="F50" s="59"/>
    </row>
    <row r="51" spans="1:6" x14ac:dyDescent="0.2">
      <c r="A51" s="27">
        <v>53008</v>
      </c>
      <c r="B51" s="80">
        <v>4290000</v>
      </c>
      <c r="C51" s="60">
        <v>0.04</v>
      </c>
      <c r="D51" s="46">
        <f t="shared" si="2"/>
        <v>1068725</v>
      </c>
      <c r="E51" s="61">
        <f t="shared" si="0"/>
        <v>5358725</v>
      </c>
      <c r="F51" s="81">
        <f>+E50+E51</f>
        <v>6427450</v>
      </c>
    </row>
    <row r="52" spans="1:6" x14ac:dyDescent="0.2">
      <c r="A52" s="26">
        <v>53189</v>
      </c>
      <c r="B52" s="86"/>
      <c r="C52" s="58"/>
      <c r="D52" s="47">
        <f t="shared" si="2"/>
        <v>982925.00000000012</v>
      </c>
      <c r="E52" s="78">
        <f t="shared" si="0"/>
        <v>982925.00000000012</v>
      </c>
      <c r="F52" s="59"/>
    </row>
    <row r="53" spans="1:6" x14ac:dyDescent="0.2">
      <c r="A53" s="27">
        <v>53373</v>
      </c>
      <c r="B53" s="80">
        <v>4465000</v>
      </c>
      <c r="C53" s="60">
        <v>0.04</v>
      </c>
      <c r="D53" s="46">
        <f t="shared" si="2"/>
        <v>982925.00000000012</v>
      </c>
      <c r="E53" s="61">
        <f t="shared" si="0"/>
        <v>5447925</v>
      </c>
      <c r="F53" s="81">
        <f>+E52+E53</f>
        <v>6430850</v>
      </c>
    </row>
    <row r="54" spans="1:6" x14ac:dyDescent="0.2">
      <c r="A54" s="26">
        <v>53554</v>
      </c>
      <c r="B54" s="86"/>
      <c r="C54" s="58"/>
      <c r="D54" s="47">
        <f t="shared" si="2"/>
        <v>893625.00000000012</v>
      </c>
      <c r="E54" s="78">
        <f t="shared" si="0"/>
        <v>893625.00000000012</v>
      </c>
      <c r="F54" s="59"/>
    </row>
    <row r="55" spans="1:6" x14ac:dyDescent="0.2">
      <c r="A55" s="27">
        <v>53738</v>
      </c>
      <c r="B55" s="80">
        <v>4640000</v>
      </c>
      <c r="C55" s="60">
        <v>0.04</v>
      </c>
      <c r="D55" s="46">
        <f t="shared" si="2"/>
        <v>893625.00000000012</v>
      </c>
      <c r="E55" s="61">
        <f t="shared" si="0"/>
        <v>5533625</v>
      </c>
      <c r="F55" s="81">
        <f>+E54+E55</f>
        <v>6427250</v>
      </c>
    </row>
    <row r="56" spans="1:6" x14ac:dyDescent="0.2">
      <c r="A56" s="26">
        <v>53919</v>
      </c>
      <c r="B56" s="86"/>
      <c r="C56" s="58"/>
      <c r="D56" s="47">
        <f t="shared" si="2"/>
        <v>800825.00000000012</v>
      </c>
      <c r="E56" s="78">
        <f t="shared" si="0"/>
        <v>800825.00000000012</v>
      </c>
      <c r="F56" s="59"/>
    </row>
    <row r="57" spans="1:6" x14ac:dyDescent="0.2">
      <c r="A57" s="27">
        <v>54103</v>
      </c>
      <c r="B57" s="80">
        <v>4825000</v>
      </c>
      <c r="C57" s="60">
        <v>0.04</v>
      </c>
      <c r="D57" s="46">
        <f t="shared" si="2"/>
        <v>800825.00000000012</v>
      </c>
      <c r="E57" s="61">
        <f t="shared" si="0"/>
        <v>5625825</v>
      </c>
      <c r="F57" s="81">
        <f>+E56+E57</f>
        <v>6426650</v>
      </c>
    </row>
    <row r="58" spans="1:6" x14ac:dyDescent="0.2">
      <c r="A58" s="26">
        <v>54285</v>
      </c>
      <c r="B58" s="86"/>
      <c r="C58" s="58"/>
      <c r="D58" s="47">
        <f t="shared" si="2"/>
        <v>704325.00000000012</v>
      </c>
      <c r="E58" s="78">
        <f t="shared" si="0"/>
        <v>704325.00000000012</v>
      </c>
      <c r="F58" s="59"/>
    </row>
    <row r="59" spans="1:6" x14ac:dyDescent="0.2">
      <c r="A59" s="27">
        <v>54469</v>
      </c>
      <c r="B59" s="80">
        <v>5020000</v>
      </c>
      <c r="C59" s="60">
        <v>0.04</v>
      </c>
      <c r="D59" s="46">
        <f t="shared" si="2"/>
        <v>704325.00000000012</v>
      </c>
      <c r="E59" s="81">
        <f t="shared" si="0"/>
        <v>5724325</v>
      </c>
      <c r="F59" s="81">
        <f>+E58+E59</f>
        <v>6428650</v>
      </c>
    </row>
    <row r="60" spans="1:6" x14ac:dyDescent="0.2">
      <c r="A60" s="26">
        <v>54650</v>
      </c>
      <c r="B60" s="86"/>
      <c r="C60" s="58"/>
      <c r="D60" s="47">
        <f t="shared" si="2"/>
        <v>603925.00000000012</v>
      </c>
      <c r="E60" s="78">
        <f t="shared" si="0"/>
        <v>603925.00000000012</v>
      </c>
      <c r="F60" s="59"/>
    </row>
    <row r="61" spans="1:6" x14ac:dyDescent="0.2">
      <c r="A61" s="27">
        <v>54834</v>
      </c>
      <c r="B61" s="80">
        <v>5220000</v>
      </c>
      <c r="C61" s="60">
        <v>4.2500000000000003E-2</v>
      </c>
      <c r="D61" s="46">
        <f t="shared" si="2"/>
        <v>603925.00000000012</v>
      </c>
      <c r="E61" s="81">
        <f t="shared" si="0"/>
        <v>5823925</v>
      </c>
      <c r="F61" s="81">
        <f>+E60+E61</f>
        <v>6427850</v>
      </c>
    </row>
    <row r="62" spans="1:6" x14ac:dyDescent="0.2">
      <c r="A62" s="26">
        <v>55015</v>
      </c>
      <c r="B62" s="86"/>
      <c r="C62" s="58"/>
      <c r="D62" s="47">
        <f t="shared" si="2"/>
        <v>493000.00000000006</v>
      </c>
      <c r="E62" s="78">
        <f t="shared" si="0"/>
        <v>493000.00000000006</v>
      </c>
      <c r="F62" s="59"/>
    </row>
    <row r="63" spans="1:6" x14ac:dyDescent="0.2">
      <c r="A63" s="27">
        <v>55199</v>
      </c>
      <c r="B63" s="80">
        <v>5445000</v>
      </c>
      <c r="C63" s="60">
        <v>4.2500000000000003E-2</v>
      </c>
      <c r="D63" s="46">
        <f t="shared" si="2"/>
        <v>493000.00000000006</v>
      </c>
      <c r="E63" s="81">
        <f t="shared" si="0"/>
        <v>5938000</v>
      </c>
      <c r="F63" s="81">
        <f>+E62+E63</f>
        <v>6431000</v>
      </c>
    </row>
    <row r="64" spans="1:6" x14ac:dyDescent="0.2">
      <c r="A64" s="26">
        <v>55380</v>
      </c>
      <c r="B64" s="86"/>
      <c r="C64" s="58"/>
      <c r="D64" s="47">
        <f t="shared" si="2"/>
        <v>377293.75000000006</v>
      </c>
      <c r="E64" s="78">
        <f t="shared" si="0"/>
        <v>377293.75000000006</v>
      </c>
      <c r="F64" s="59"/>
    </row>
    <row r="65" spans="1:6" x14ac:dyDescent="0.2">
      <c r="A65" s="27">
        <v>55564</v>
      </c>
      <c r="B65" s="80">
        <v>5675000</v>
      </c>
      <c r="C65" s="60">
        <v>4.2500000000000003E-2</v>
      </c>
      <c r="D65" s="46">
        <f t="shared" si="2"/>
        <v>377293.75000000006</v>
      </c>
      <c r="E65" s="81">
        <f t="shared" si="0"/>
        <v>6052293.75</v>
      </c>
      <c r="F65" s="81">
        <f>+E64+E65</f>
        <v>6429587.5</v>
      </c>
    </row>
    <row r="66" spans="1:6" x14ac:dyDescent="0.2">
      <c r="A66" s="26">
        <v>55746</v>
      </c>
      <c r="B66" s="86"/>
      <c r="C66" s="58"/>
      <c r="D66" s="47">
        <f t="shared" si="2"/>
        <v>256700.00000000003</v>
      </c>
      <c r="E66" s="78">
        <f t="shared" si="0"/>
        <v>256700.00000000003</v>
      </c>
      <c r="F66" s="59"/>
    </row>
    <row r="67" spans="1:6" x14ac:dyDescent="0.2">
      <c r="A67" s="27">
        <v>55930</v>
      </c>
      <c r="B67" s="80">
        <v>5915000</v>
      </c>
      <c r="C67" s="60">
        <v>4.2500000000000003E-2</v>
      </c>
      <c r="D67" s="46">
        <f t="shared" si="2"/>
        <v>256700.00000000003</v>
      </c>
      <c r="E67" s="81">
        <f t="shared" si="0"/>
        <v>6171700</v>
      </c>
      <c r="F67" s="81">
        <f>+E66+E67</f>
        <v>6428400</v>
      </c>
    </row>
    <row r="68" spans="1:6" x14ac:dyDescent="0.2">
      <c r="A68" s="26">
        <v>56111</v>
      </c>
      <c r="B68" s="86"/>
      <c r="C68" s="58"/>
      <c r="D68" s="47">
        <f t="shared" ref="D68" si="3">+B68*C68/2+D69</f>
        <v>131006.25000000001</v>
      </c>
      <c r="E68" s="78">
        <f t="shared" si="0"/>
        <v>131006.25000000001</v>
      </c>
      <c r="F68" s="59"/>
    </row>
    <row r="69" spans="1:6" x14ac:dyDescent="0.2">
      <c r="A69" s="27">
        <v>56295</v>
      </c>
      <c r="B69" s="80">
        <v>6165000</v>
      </c>
      <c r="C69" s="60">
        <v>4.2500000000000003E-2</v>
      </c>
      <c r="D69" s="46">
        <f>+B69*C69/2</f>
        <v>131006.25000000001</v>
      </c>
      <c r="E69" s="81">
        <f t="shared" si="0"/>
        <v>6296006.25</v>
      </c>
      <c r="F69" s="81">
        <f>+E68+E69</f>
        <v>6427012.5</v>
      </c>
    </row>
    <row r="70" spans="1:6" ht="13.5" thickBot="1" x14ac:dyDescent="0.25">
      <c r="A70" s="28"/>
      <c r="B70" s="49">
        <f>SUM(B10:B69)</f>
        <v>105230000</v>
      </c>
      <c r="C70" s="62"/>
      <c r="D70" s="49">
        <f>SUM(D10:D69)</f>
        <v>87631556.527777776</v>
      </c>
      <c r="E70" s="63">
        <f>SUM(E10:E69)</f>
        <v>192861556.52777779</v>
      </c>
      <c r="F70" s="63">
        <f>SUM(F10:F69)</f>
        <v>192861556.52777779</v>
      </c>
    </row>
    <row r="71" spans="1:6" ht="13.5" thickTop="1" x14ac:dyDescent="0.2">
      <c r="A71" s="41"/>
      <c r="B71" s="33"/>
      <c r="C71" s="33"/>
      <c r="D71" s="33"/>
      <c r="E71" s="33"/>
      <c r="F71" s="4"/>
    </row>
    <row r="72" spans="1:6" x14ac:dyDescent="0.2">
      <c r="A72" s="50" t="s">
        <v>7</v>
      </c>
      <c r="B72" s="51" t="s">
        <v>8</v>
      </c>
      <c r="C72" s="51"/>
      <c r="D72" s="52">
        <v>105230000</v>
      </c>
      <c r="E72" s="53"/>
      <c r="F72" s="52"/>
    </row>
    <row r="73" spans="1:6" x14ac:dyDescent="0.2">
      <c r="A73" s="50"/>
      <c r="B73" s="54" t="s">
        <v>17</v>
      </c>
      <c r="C73" s="51"/>
      <c r="D73" s="51"/>
      <c r="E73" s="51"/>
      <c r="F73" s="51"/>
    </row>
    <row r="74" spans="1:6" x14ac:dyDescent="0.2">
      <c r="A74" s="50"/>
      <c r="B74" s="55" t="s">
        <v>40</v>
      </c>
      <c r="C74" s="51"/>
      <c r="D74" s="51"/>
      <c r="E74" s="51"/>
      <c r="F74" s="51"/>
    </row>
  </sheetData>
  <mergeCells count="5">
    <mergeCell ref="A1:F1"/>
    <mergeCell ref="A2:F2"/>
    <mergeCell ref="A4:F4"/>
    <mergeCell ref="A5:F5"/>
    <mergeCell ref="A7:F7"/>
  </mergeCells>
  <printOptions horizontalCentered="1"/>
  <pageMargins left="0.4" right="0.25" top="0.5" bottom="0.25" header="0.5" footer="0.5"/>
  <pageSetup scale="7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21C4-E279-4AA1-8E4A-013502053A25}">
  <sheetPr>
    <pageSetUpPr fitToPage="1"/>
  </sheetPr>
  <dimension ref="A1:H38"/>
  <sheetViews>
    <sheetView zoomScaleNormal="100" workbookViewId="0">
      <selection activeCell="B25" sqref="B25"/>
    </sheetView>
  </sheetViews>
  <sheetFormatPr defaultRowHeight="12.75" x14ac:dyDescent="0.2"/>
  <cols>
    <col min="1" max="1" width="9.140625" style="1" bestFit="1" customWidth="1"/>
    <col min="2" max="2" width="15.7109375" customWidth="1"/>
    <col min="3" max="3" width="7.42578125" bestFit="1" customWidth="1"/>
    <col min="4" max="4" width="14.7109375" customWidth="1"/>
    <col min="5" max="6" width="16" bestFit="1" customWidth="1"/>
    <col min="7" max="7" width="11.28515625" bestFit="1" customWidth="1"/>
  </cols>
  <sheetData>
    <row r="1" spans="1:6" ht="15.75" x14ac:dyDescent="0.25">
      <c r="A1" s="161" t="s">
        <v>11</v>
      </c>
      <c r="B1" s="161"/>
      <c r="C1" s="161"/>
      <c r="D1" s="161"/>
      <c r="E1" s="161"/>
      <c r="F1" s="161"/>
    </row>
    <row r="2" spans="1:6" x14ac:dyDescent="0.2">
      <c r="A2" s="162" t="s">
        <v>12</v>
      </c>
      <c r="B2" s="162"/>
      <c r="C2" s="162"/>
      <c r="D2" s="162"/>
      <c r="E2" s="162"/>
      <c r="F2" s="162"/>
    </row>
    <row r="3" spans="1:6" x14ac:dyDescent="0.2">
      <c r="A3"/>
    </row>
    <row r="4" spans="1:6" ht="15.75" x14ac:dyDescent="0.25">
      <c r="A4" s="161" t="s">
        <v>15</v>
      </c>
      <c r="B4" s="161"/>
      <c r="C4" s="161"/>
      <c r="D4" s="161"/>
      <c r="E4" s="161"/>
      <c r="F4" s="161"/>
    </row>
    <row r="5" spans="1:6" ht="15.75" x14ac:dyDescent="0.25">
      <c r="A5" s="161" t="s">
        <v>39</v>
      </c>
      <c r="B5" s="161"/>
      <c r="C5" s="161"/>
      <c r="D5" s="161"/>
      <c r="E5" s="161"/>
      <c r="F5" s="161"/>
    </row>
    <row r="6" spans="1:6" x14ac:dyDescent="0.2">
      <c r="A6" s="31"/>
      <c r="B6" s="31"/>
      <c r="C6" s="31"/>
      <c r="D6" s="31"/>
      <c r="E6" s="31"/>
      <c r="F6" s="31"/>
    </row>
    <row r="7" spans="1:6" ht="15.75" x14ac:dyDescent="0.25">
      <c r="A7" s="161" t="s">
        <v>14</v>
      </c>
      <c r="B7" s="161"/>
      <c r="C7" s="161"/>
      <c r="D7" s="161"/>
      <c r="E7" s="161"/>
      <c r="F7" s="161"/>
    </row>
    <row r="8" spans="1:6" ht="13.5" thickBot="1" x14ac:dyDescent="0.25">
      <c r="A8" s="31"/>
      <c r="B8" s="31"/>
      <c r="C8" s="31"/>
      <c r="D8" s="31"/>
      <c r="E8" s="31"/>
      <c r="F8" s="31"/>
    </row>
    <row r="9" spans="1:6" ht="13.5" thickTop="1" x14ac:dyDescent="0.2">
      <c r="A9" s="35" t="s">
        <v>2</v>
      </c>
      <c r="B9" s="45" t="s">
        <v>3</v>
      </c>
      <c r="C9" s="45" t="s">
        <v>4</v>
      </c>
      <c r="D9" s="45" t="s">
        <v>5</v>
      </c>
      <c r="E9" s="56" t="s">
        <v>6</v>
      </c>
      <c r="F9" s="57" t="s">
        <v>10</v>
      </c>
    </row>
    <row r="10" spans="1:6" x14ac:dyDescent="0.2">
      <c r="A10" s="26">
        <v>45519</v>
      </c>
      <c r="B10" s="95"/>
      <c r="C10" s="58"/>
      <c r="D10" s="150">
        <f>+(B10*C10/2+D11)/180*152</f>
        <v>83093.333333333328</v>
      </c>
      <c r="E10" s="151">
        <f t="shared" ref="E10:E33" si="0">+B10+D10</f>
        <v>83093.333333333328</v>
      </c>
      <c r="F10" s="79"/>
    </row>
    <row r="11" spans="1:6" x14ac:dyDescent="0.2">
      <c r="A11" s="27">
        <v>45703</v>
      </c>
      <c r="B11" s="134">
        <v>20000</v>
      </c>
      <c r="C11" s="60">
        <v>0.04</v>
      </c>
      <c r="D11" s="87">
        <f>+(B11*C11/2+D12)</f>
        <v>98400</v>
      </c>
      <c r="E11" s="152">
        <f t="shared" si="0"/>
        <v>118400</v>
      </c>
      <c r="F11" s="135">
        <f>+E10+E11</f>
        <v>201493.33333333331</v>
      </c>
    </row>
    <row r="12" spans="1:6" x14ac:dyDescent="0.2">
      <c r="A12" s="26">
        <v>45884</v>
      </c>
      <c r="B12" s="95"/>
      <c r="C12" s="58"/>
      <c r="D12" s="47">
        <f t="shared" ref="D12:D28" si="1">+B12*C12/2+D13</f>
        <v>98000</v>
      </c>
      <c r="E12" s="78">
        <f t="shared" si="0"/>
        <v>98000</v>
      </c>
      <c r="F12" s="79"/>
    </row>
    <row r="13" spans="1:6" x14ac:dyDescent="0.2">
      <c r="A13" s="27">
        <v>46068</v>
      </c>
      <c r="B13" s="88"/>
      <c r="C13" s="60"/>
      <c r="D13" s="46">
        <f t="shared" si="1"/>
        <v>98000</v>
      </c>
      <c r="E13" s="81">
        <f t="shared" si="0"/>
        <v>98000</v>
      </c>
      <c r="F13" s="81">
        <f>+E12+E13</f>
        <v>196000</v>
      </c>
    </row>
    <row r="14" spans="1:6" x14ac:dyDescent="0.2">
      <c r="A14" s="26">
        <v>46249</v>
      </c>
      <c r="B14" s="95"/>
      <c r="C14" s="58"/>
      <c r="D14" s="47">
        <f t="shared" si="1"/>
        <v>98000</v>
      </c>
      <c r="E14" s="78">
        <f t="shared" si="0"/>
        <v>98000</v>
      </c>
      <c r="F14" s="79"/>
    </row>
    <row r="15" spans="1:6" x14ac:dyDescent="0.2">
      <c r="A15" s="27">
        <v>46433</v>
      </c>
      <c r="B15" s="88"/>
      <c r="C15" s="60"/>
      <c r="D15" s="46">
        <f t="shared" si="1"/>
        <v>98000</v>
      </c>
      <c r="E15" s="81">
        <f t="shared" si="0"/>
        <v>98000</v>
      </c>
      <c r="F15" s="81">
        <f>+E14+E15</f>
        <v>196000</v>
      </c>
    </row>
    <row r="16" spans="1:6" x14ac:dyDescent="0.2">
      <c r="A16" s="26">
        <v>46614</v>
      </c>
      <c r="B16" s="95"/>
      <c r="C16" s="58"/>
      <c r="D16" s="47">
        <f t="shared" si="1"/>
        <v>98000</v>
      </c>
      <c r="E16" s="78">
        <f t="shared" si="0"/>
        <v>98000</v>
      </c>
      <c r="F16" s="79"/>
    </row>
    <row r="17" spans="1:8" x14ac:dyDescent="0.2">
      <c r="A17" s="27">
        <v>46798</v>
      </c>
      <c r="B17" s="88"/>
      <c r="C17" s="60"/>
      <c r="D17" s="46">
        <f t="shared" si="1"/>
        <v>98000</v>
      </c>
      <c r="E17" s="81">
        <f t="shared" si="0"/>
        <v>98000</v>
      </c>
      <c r="F17" s="81">
        <f>+E16+E17</f>
        <v>196000</v>
      </c>
      <c r="H17" s="132"/>
    </row>
    <row r="18" spans="1:8" x14ac:dyDescent="0.2">
      <c r="A18" s="26">
        <v>46980</v>
      </c>
      <c r="B18" s="95"/>
      <c r="C18" s="58"/>
      <c r="D18" s="47">
        <f t="shared" si="1"/>
        <v>98000</v>
      </c>
      <c r="E18" s="78">
        <f t="shared" si="0"/>
        <v>98000</v>
      </c>
      <c r="F18" s="79"/>
      <c r="H18" s="133"/>
    </row>
    <row r="19" spans="1:8" x14ac:dyDescent="0.2">
      <c r="A19" s="27">
        <v>47164</v>
      </c>
      <c r="B19" s="88"/>
      <c r="C19" s="60"/>
      <c r="D19" s="46">
        <f t="shared" si="1"/>
        <v>98000</v>
      </c>
      <c r="E19" s="81">
        <f t="shared" si="0"/>
        <v>98000</v>
      </c>
      <c r="F19" s="81">
        <f>+E18+E19</f>
        <v>196000</v>
      </c>
    </row>
    <row r="20" spans="1:8" x14ac:dyDescent="0.2">
      <c r="A20" s="26">
        <v>47345</v>
      </c>
      <c r="B20" s="95"/>
      <c r="C20" s="58"/>
      <c r="D20" s="47">
        <f t="shared" si="1"/>
        <v>98000</v>
      </c>
      <c r="E20" s="78">
        <f t="shared" si="0"/>
        <v>98000</v>
      </c>
      <c r="F20" s="79"/>
    </row>
    <row r="21" spans="1:8" x14ac:dyDescent="0.2">
      <c r="A21" s="27">
        <v>47529</v>
      </c>
      <c r="B21" s="88"/>
      <c r="C21" s="60"/>
      <c r="D21" s="46">
        <f t="shared" si="1"/>
        <v>98000</v>
      </c>
      <c r="E21" s="81">
        <f t="shared" si="0"/>
        <v>98000</v>
      </c>
      <c r="F21" s="81">
        <f>+E20+E21</f>
        <v>196000</v>
      </c>
    </row>
    <row r="22" spans="1:8" x14ac:dyDescent="0.2">
      <c r="A22" s="26">
        <v>47710</v>
      </c>
      <c r="B22" s="95"/>
      <c r="C22" s="58"/>
      <c r="D22" s="47">
        <f t="shared" si="1"/>
        <v>98000</v>
      </c>
      <c r="E22" s="78">
        <f t="shared" si="0"/>
        <v>98000</v>
      </c>
      <c r="F22" s="79"/>
    </row>
    <row r="23" spans="1:8" x14ac:dyDescent="0.2">
      <c r="A23" s="27">
        <v>47894</v>
      </c>
      <c r="B23" s="88"/>
      <c r="C23" s="60"/>
      <c r="D23" s="46">
        <f t="shared" si="1"/>
        <v>98000</v>
      </c>
      <c r="E23" s="81">
        <f t="shared" si="0"/>
        <v>98000</v>
      </c>
      <c r="F23" s="81">
        <f>+E22+E23</f>
        <v>196000</v>
      </c>
    </row>
    <row r="24" spans="1:8" x14ac:dyDescent="0.2">
      <c r="A24" s="26">
        <v>48075</v>
      </c>
      <c r="B24" s="95"/>
      <c r="C24" s="58"/>
      <c r="D24" s="47">
        <f t="shared" si="1"/>
        <v>98000</v>
      </c>
      <c r="E24" s="78">
        <f t="shared" si="0"/>
        <v>98000</v>
      </c>
      <c r="F24" s="79"/>
    </row>
    <row r="25" spans="1:8" x14ac:dyDescent="0.2">
      <c r="A25" s="27">
        <v>48259</v>
      </c>
      <c r="B25" s="131"/>
      <c r="C25" s="60"/>
      <c r="D25" s="46">
        <f t="shared" si="1"/>
        <v>98000</v>
      </c>
      <c r="E25" s="81">
        <f t="shared" si="0"/>
        <v>98000</v>
      </c>
      <c r="F25" s="81">
        <f>+E24+E25</f>
        <v>196000</v>
      </c>
    </row>
    <row r="26" spans="1:8" x14ac:dyDescent="0.2">
      <c r="A26" s="26">
        <v>48441</v>
      </c>
      <c r="B26" s="95"/>
      <c r="C26" s="58"/>
      <c r="D26" s="47">
        <f t="shared" si="1"/>
        <v>98000</v>
      </c>
      <c r="E26" s="78">
        <f t="shared" si="0"/>
        <v>98000</v>
      </c>
      <c r="F26" s="79"/>
    </row>
    <row r="27" spans="1:8" x14ac:dyDescent="0.2">
      <c r="A27" s="27">
        <v>48625</v>
      </c>
      <c r="B27" s="88">
        <v>1155000</v>
      </c>
      <c r="C27" s="60">
        <v>0.04</v>
      </c>
      <c r="D27" s="46">
        <f t="shared" si="1"/>
        <v>98000</v>
      </c>
      <c r="E27" s="81">
        <f t="shared" si="0"/>
        <v>1253000</v>
      </c>
      <c r="F27" s="81">
        <f>+E26+E27</f>
        <v>1351000</v>
      </c>
    </row>
    <row r="28" spans="1:8" x14ac:dyDescent="0.2">
      <c r="A28" s="26">
        <v>48806</v>
      </c>
      <c r="B28" s="48"/>
      <c r="C28" s="58"/>
      <c r="D28" s="47">
        <f t="shared" si="1"/>
        <v>74900</v>
      </c>
      <c r="E28" s="78">
        <f t="shared" si="0"/>
        <v>74900</v>
      </c>
      <c r="F28" s="79"/>
    </row>
    <row r="29" spans="1:8" x14ac:dyDescent="0.2">
      <c r="A29" s="27">
        <v>48990</v>
      </c>
      <c r="B29" s="80">
        <v>1200000</v>
      </c>
      <c r="C29" s="60">
        <v>0.04</v>
      </c>
      <c r="D29" s="46">
        <f>+B29*C29/2+D30</f>
        <v>74900</v>
      </c>
      <c r="E29" s="81">
        <f t="shared" si="0"/>
        <v>1274900</v>
      </c>
      <c r="F29" s="81">
        <f>+E28+E29</f>
        <v>1349800</v>
      </c>
    </row>
    <row r="30" spans="1:8" x14ac:dyDescent="0.2">
      <c r="A30" s="26">
        <v>49171</v>
      </c>
      <c r="B30" s="48"/>
      <c r="C30" s="58"/>
      <c r="D30" s="47">
        <f>+B30*C30/2+D31</f>
        <v>50900</v>
      </c>
      <c r="E30" s="78">
        <f t="shared" si="0"/>
        <v>50900</v>
      </c>
      <c r="F30" s="79"/>
    </row>
    <row r="31" spans="1:8" x14ac:dyDescent="0.2">
      <c r="A31" s="27">
        <v>49355</v>
      </c>
      <c r="B31" s="80">
        <v>1250000</v>
      </c>
      <c r="C31" s="60">
        <v>0.04</v>
      </c>
      <c r="D31" s="46">
        <f>+B31*C31/2+D32</f>
        <v>50900</v>
      </c>
      <c r="E31" s="81">
        <f t="shared" si="0"/>
        <v>1300900</v>
      </c>
      <c r="F31" s="81">
        <f>+E30+E31</f>
        <v>1351800</v>
      </c>
    </row>
    <row r="32" spans="1:8" x14ac:dyDescent="0.2">
      <c r="A32" s="26">
        <v>49536</v>
      </c>
      <c r="B32" s="48"/>
      <c r="C32" s="58"/>
      <c r="D32" s="47">
        <f>+B32*C32/2+D33</f>
        <v>25900</v>
      </c>
      <c r="E32" s="78">
        <f t="shared" si="0"/>
        <v>25900</v>
      </c>
      <c r="F32" s="79"/>
    </row>
    <row r="33" spans="1:6" x14ac:dyDescent="0.2">
      <c r="A33" s="27">
        <v>49720</v>
      </c>
      <c r="B33" s="80">
        <v>1295000</v>
      </c>
      <c r="C33" s="60">
        <v>0.04</v>
      </c>
      <c r="D33" s="46">
        <f>+B33*C33/2</f>
        <v>25900</v>
      </c>
      <c r="E33" s="61">
        <f t="shared" si="0"/>
        <v>1320900</v>
      </c>
      <c r="F33" s="81">
        <f>+E32+E33</f>
        <v>1346800</v>
      </c>
    </row>
    <row r="34" spans="1:6" ht="13.5" thickBot="1" x14ac:dyDescent="0.25">
      <c r="A34" s="28"/>
      <c r="B34" s="49">
        <f>SUM(B10:B33)</f>
        <v>4920000</v>
      </c>
      <c r="C34" s="62"/>
      <c r="D34" s="49">
        <f>SUM(D10:D33)</f>
        <v>2052893.3333333333</v>
      </c>
      <c r="E34" s="63">
        <f>SUM(E10:E33)</f>
        <v>6972893.333333333</v>
      </c>
      <c r="F34" s="63">
        <f>SUM(F10:F33)</f>
        <v>6972893.333333333</v>
      </c>
    </row>
    <row r="35" spans="1:6" ht="13.5" thickTop="1" x14ac:dyDescent="0.2">
      <c r="A35" s="41"/>
      <c r="B35" s="33"/>
      <c r="C35" s="33"/>
      <c r="D35" s="33"/>
      <c r="E35" s="33"/>
      <c r="F35" s="4"/>
    </row>
    <row r="36" spans="1:6" x14ac:dyDescent="0.2">
      <c r="A36" s="50" t="s">
        <v>7</v>
      </c>
      <c r="B36" s="51" t="s">
        <v>8</v>
      </c>
      <c r="C36" s="51"/>
      <c r="D36" s="52">
        <v>4920000</v>
      </c>
      <c r="E36" s="53"/>
      <c r="F36" s="52"/>
    </row>
    <row r="37" spans="1:6" x14ac:dyDescent="0.2">
      <c r="A37" s="50"/>
      <c r="B37" s="54" t="s">
        <v>17</v>
      </c>
      <c r="C37" s="51"/>
      <c r="D37" s="51"/>
      <c r="E37" s="51"/>
      <c r="F37" s="51"/>
    </row>
    <row r="38" spans="1:6" x14ac:dyDescent="0.2">
      <c r="A38" s="50"/>
      <c r="B38" s="55" t="s">
        <v>40</v>
      </c>
      <c r="C38" s="51"/>
      <c r="D38" s="51"/>
      <c r="E38" s="51"/>
      <c r="F38" s="51"/>
    </row>
  </sheetData>
  <mergeCells count="5">
    <mergeCell ref="A1:F1"/>
    <mergeCell ref="A2:F2"/>
    <mergeCell ref="A4:F4"/>
    <mergeCell ref="A5:F5"/>
    <mergeCell ref="A7:F7"/>
  </mergeCells>
  <printOptions horizontalCentered="1"/>
  <pageMargins left="0.4" right="0.25" top="0.5" bottom="0.25" header="0.5" footer="0.5"/>
  <pageSetup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3D88-4592-4D89-8F89-5A390C0A887C}">
  <sheetPr>
    <pageSetUpPr fitToPage="1"/>
  </sheetPr>
  <dimension ref="A1:I77"/>
  <sheetViews>
    <sheetView zoomScaleNormal="100" workbookViewId="0">
      <selection activeCell="K18" sqref="K18"/>
    </sheetView>
  </sheetViews>
  <sheetFormatPr defaultRowHeight="12.75" x14ac:dyDescent="0.2"/>
  <cols>
    <col min="1" max="1" width="10.140625" style="1" bestFit="1" customWidth="1"/>
    <col min="2" max="2" width="15.7109375" customWidth="1"/>
    <col min="3" max="3" width="7.42578125" bestFit="1" customWidth="1"/>
    <col min="4" max="4" width="14.7109375" customWidth="1"/>
    <col min="5" max="6" width="16" bestFit="1" customWidth="1"/>
    <col min="7" max="7" width="11.28515625" bestFit="1" customWidth="1"/>
  </cols>
  <sheetData>
    <row r="1" spans="1:9" ht="15.75" x14ac:dyDescent="0.25">
      <c r="A1" s="161" t="s">
        <v>11</v>
      </c>
      <c r="B1" s="161"/>
      <c r="C1" s="161"/>
      <c r="D1" s="161"/>
      <c r="E1" s="161"/>
      <c r="F1" s="161"/>
    </row>
    <row r="2" spans="1:9" x14ac:dyDescent="0.2">
      <c r="A2" s="162" t="s">
        <v>12</v>
      </c>
      <c r="B2" s="162"/>
      <c r="C2" s="162"/>
      <c r="D2" s="162"/>
      <c r="E2" s="162"/>
      <c r="F2" s="162"/>
    </row>
    <row r="3" spans="1:9" x14ac:dyDescent="0.2">
      <c r="A3"/>
    </row>
    <row r="4" spans="1:9" ht="15.75" x14ac:dyDescent="0.25">
      <c r="A4" s="161" t="s">
        <v>16</v>
      </c>
      <c r="B4" s="161"/>
      <c r="C4" s="161"/>
      <c r="D4" s="161"/>
      <c r="E4" s="161"/>
      <c r="F4" s="161"/>
    </row>
    <row r="5" spans="1:9" ht="15.75" x14ac:dyDescent="0.25">
      <c r="A5" s="161" t="s">
        <v>43</v>
      </c>
      <c r="B5" s="161"/>
      <c r="C5" s="161"/>
      <c r="D5" s="161"/>
      <c r="E5" s="161"/>
      <c r="F5" s="161"/>
    </row>
    <row r="6" spans="1:9" x14ac:dyDescent="0.2">
      <c r="A6" s="31"/>
      <c r="B6" s="31"/>
      <c r="C6" s="31"/>
      <c r="D6" s="31"/>
      <c r="E6" s="31"/>
      <c r="F6" s="31"/>
    </row>
    <row r="7" spans="1:9" ht="15.75" x14ac:dyDescent="0.25">
      <c r="A7" s="161" t="s">
        <v>14</v>
      </c>
      <c r="B7" s="161"/>
      <c r="C7" s="161"/>
      <c r="D7" s="161"/>
      <c r="E7" s="161"/>
      <c r="F7" s="161"/>
    </row>
    <row r="8" spans="1:9" ht="13.5" thickBot="1" x14ac:dyDescent="0.25">
      <c r="A8" s="31"/>
      <c r="B8" s="31"/>
      <c r="C8" s="31"/>
      <c r="D8" s="31"/>
      <c r="E8" s="31"/>
      <c r="F8" s="31"/>
    </row>
    <row r="9" spans="1:9" ht="13.5" thickTop="1" x14ac:dyDescent="0.2">
      <c r="A9" s="35" t="s">
        <v>2</v>
      </c>
      <c r="B9" s="45" t="s">
        <v>3</v>
      </c>
      <c r="C9" s="45" t="s">
        <v>4</v>
      </c>
      <c r="D9" s="45" t="s">
        <v>5</v>
      </c>
      <c r="E9" s="56" t="s">
        <v>6</v>
      </c>
      <c r="F9" s="57" t="s">
        <v>10</v>
      </c>
    </row>
    <row r="10" spans="1:9" x14ac:dyDescent="0.2">
      <c r="A10" s="26">
        <v>45519</v>
      </c>
      <c r="B10" s="95"/>
      <c r="C10" s="58"/>
      <c r="D10" s="47"/>
      <c r="E10" s="78"/>
      <c r="F10" s="79"/>
    </row>
    <row r="11" spans="1:9" x14ac:dyDescent="0.2">
      <c r="A11" s="27">
        <v>45703</v>
      </c>
      <c r="B11" s="134"/>
      <c r="C11" s="60"/>
      <c r="D11" s="75"/>
      <c r="E11" s="135"/>
      <c r="F11" s="135"/>
      <c r="I11" s="133"/>
    </row>
    <row r="12" spans="1:9" ht="13.5" thickBot="1" x14ac:dyDescent="0.25">
      <c r="A12" s="26">
        <v>45884</v>
      </c>
      <c r="B12" s="95"/>
      <c r="C12" s="58"/>
      <c r="D12" s="47"/>
      <c r="E12" s="78"/>
      <c r="F12" s="79"/>
      <c r="I12" s="133"/>
    </row>
    <row r="13" spans="1:9" ht="16.5" thickTop="1" thickBot="1" x14ac:dyDescent="0.3">
      <c r="A13" s="175">
        <v>45897</v>
      </c>
      <c r="B13" s="176"/>
      <c r="C13" s="177"/>
      <c r="D13" s="178">
        <v>19127.150000000001</v>
      </c>
      <c r="E13" s="59"/>
      <c r="F13" s="59"/>
    </row>
    <row r="14" spans="1:9" ht="13.5" thickTop="1" x14ac:dyDescent="0.2">
      <c r="A14" s="27">
        <v>46068</v>
      </c>
      <c r="B14" s="134">
        <v>2095000</v>
      </c>
      <c r="C14" s="60">
        <v>0.05</v>
      </c>
      <c r="D14" s="46">
        <f>+(B14*C14/2+D15)/180*167</f>
        <v>1597117.2569444445</v>
      </c>
      <c r="E14" s="135">
        <f t="shared" ref="E12:E70" si="0">+B14+D14</f>
        <v>3692117.2569444445</v>
      </c>
      <c r="F14" s="135">
        <f>+D13+E14</f>
        <v>3711244.4069444444</v>
      </c>
    </row>
    <row r="15" spans="1:9" x14ac:dyDescent="0.2">
      <c r="A15" s="26">
        <v>46249</v>
      </c>
      <c r="B15" s="95"/>
      <c r="C15" s="58"/>
      <c r="D15" s="47">
        <f t="shared" ref="D14:D29" si="1">+B15*C15/2+D16</f>
        <v>1669068.75</v>
      </c>
      <c r="E15" s="78">
        <f t="shared" si="0"/>
        <v>1669068.75</v>
      </c>
      <c r="F15" s="79"/>
    </row>
    <row r="16" spans="1:9" x14ac:dyDescent="0.2">
      <c r="A16" s="27">
        <v>46433</v>
      </c>
      <c r="B16" s="88">
        <v>1055000</v>
      </c>
      <c r="C16" s="60">
        <v>0.05</v>
      </c>
      <c r="D16" s="46">
        <f t="shared" si="1"/>
        <v>1669068.75</v>
      </c>
      <c r="E16" s="81">
        <f t="shared" si="0"/>
        <v>2724068.75</v>
      </c>
      <c r="F16" s="81">
        <f>+E15+E16</f>
        <v>4393137.5</v>
      </c>
    </row>
    <row r="17" spans="1:8" x14ac:dyDescent="0.2">
      <c r="A17" s="26">
        <v>46614</v>
      </c>
      <c r="B17" s="95"/>
      <c r="C17" s="58"/>
      <c r="D17" s="47">
        <f t="shared" si="1"/>
        <v>1642693.75</v>
      </c>
      <c r="E17" s="78">
        <f t="shared" si="0"/>
        <v>1642693.75</v>
      </c>
      <c r="F17" s="79"/>
    </row>
    <row r="18" spans="1:8" x14ac:dyDescent="0.2">
      <c r="A18" s="27">
        <v>46798</v>
      </c>
      <c r="B18" s="88">
        <v>1105000</v>
      </c>
      <c r="C18" s="60">
        <v>0.05</v>
      </c>
      <c r="D18" s="46">
        <f t="shared" si="1"/>
        <v>1642693.75</v>
      </c>
      <c r="E18" s="81">
        <f t="shared" si="0"/>
        <v>2747693.75</v>
      </c>
      <c r="F18" s="81">
        <f>+E17+E18</f>
        <v>4390387.5</v>
      </c>
      <c r="H18" s="132"/>
    </row>
    <row r="19" spans="1:8" x14ac:dyDescent="0.2">
      <c r="A19" s="26">
        <v>46980</v>
      </c>
      <c r="B19" s="95"/>
      <c r="C19" s="58"/>
      <c r="D19" s="47">
        <f t="shared" si="1"/>
        <v>1615068.75</v>
      </c>
      <c r="E19" s="78">
        <f t="shared" si="0"/>
        <v>1615068.75</v>
      </c>
      <c r="F19" s="79"/>
      <c r="H19" s="133"/>
    </row>
    <row r="20" spans="1:8" x14ac:dyDescent="0.2">
      <c r="A20" s="27">
        <v>47164</v>
      </c>
      <c r="B20" s="88">
        <v>1165000</v>
      </c>
      <c r="C20" s="60">
        <v>0.05</v>
      </c>
      <c r="D20" s="46">
        <f t="shared" si="1"/>
        <v>1615068.75</v>
      </c>
      <c r="E20" s="81">
        <f t="shared" si="0"/>
        <v>2780068.75</v>
      </c>
      <c r="F20" s="81">
        <f>+E19+E20</f>
        <v>4395137.5</v>
      </c>
    </row>
    <row r="21" spans="1:8" x14ac:dyDescent="0.2">
      <c r="A21" s="26">
        <v>47345</v>
      </c>
      <c r="B21" s="95"/>
      <c r="C21" s="58"/>
      <c r="D21" s="47">
        <f t="shared" si="1"/>
        <v>1585943.75</v>
      </c>
      <c r="E21" s="78">
        <f t="shared" si="0"/>
        <v>1585943.75</v>
      </c>
      <c r="F21" s="79"/>
    </row>
    <row r="22" spans="1:8" x14ac:dyDescent="0.2">
      <c r="A22" s="27">
        <v>47529</v>
      </c>
      <c r="B22" s="88">
        <v>1220000</v>
      </c>
      <c r="C22" s="60">
        <v>0.05</v>
      </c>
      <c r="D22" s="46">
        <f t="shared" si="1"/>
        <v>1585943.75</v>
      </c>
      <c r="E22" s="81">
        <f t="shared" si="0"/>
        <v>2805943.75</v>
      </c>
      <c r="F22" s="81">
        <f>+E21+E22</f>
        <v>4391887.5</v>
      </c>
    </row>
    <row r="23" spans="1:8" x14ac:dyDescent="0.2">
      <c r="A23" s="26">
        <v>47710</v>
      </c>
      <c r="B23" s="95"/>
      <c r="C23" s="58"/>
      <c r="D23" s="47">
        <f t="shared" si="1"/>
        <v>1555443.75</v>
      </c>
      <c r="E23" s="78">
        <f t="shared" si="0"/>
        <v>1555443.75</v>
      </c>
      <c r="F23" s="79"/>
    </row>
    <row r="24" spans="1:8" x14ac:dyDescent="0.2">
      <c r="A24" s="27">
        <v>47894</v>
      </c>
      <c r="B24" s="88">
        <v>1280000</v>
      </c>
      <c r="C24" s="60">
        <v>0.05</v>
      </c>
      <c r="D24" s="46">
        <f t="shared" si="1"/>
        <v>1555443.75</v>
      </c>
      <c r="E24" s="81">
        <f t="shared" si="0"/>
        <v>2835443.75</v>
      </c>
      <c r="F24" s="81">
        <f>+E23+E24</f>
        <v>4390887.5</v>
      </c>
    </row>
    <row r="25" spans="1:8" x14ac:dyDescent="0.2">
      <c r="A25" s="26">
        <v>48075</v>
      </c>
      <c r="B25" s="95"/>
      <c r="C25" s="58"/>
      <c r="D25" s="47">
        <f t="shared" si="1"/>
        <v>1523443.75</v>
      </c>
      <c r="E25" s="78">
        <f t="shared" si="0"/>
        <v>1523443.75</v>
      </c>
      <c r="F25" s="79"/>
    </row>
    <row r="26" spans="1:8" x14ac:dyDescent="0.2">
      <c r="A26" s="27">
        <v>48259</v>
      </c>
      <c r="B26" s="131">
        <v>1345000</v>
      </c>
      <c r="C26" s="60">
        <v>0.05</v>
      </c>
      <c r="D26" s="46">
        <f t="shared" si="1"/>
        <v>1523443.75</v>
      </c>
      <c r="E26" s="81">
        <f t="shared" si="0"/>
        <v>2868443.75</v>
      </c>
      <c r="F26" s="81">
        <f>+E25+E26</f>
        <v>4391887.5</v>
      </c>
    </row>
    <row r="27" spans="1:8" x14ac:dyDescent="0.2">
      <c r="A27" s="26">
        <v>48441</v>
      </c>
      <c r="B27" s="95"/>
      <c r="C27" s="58"/>
      <c r="D27" s="47">
        <f t="shared" si="1"/>
        <v>1489818.75</v>
      </c>
      <c r="E27" s="78">
        <f t="shared" si="0"/>
        <v>1489818.75</v>
      </c>
      <c r="F27" s="79"/>
    </row>
    <row r="28" spans="1:8" x14ac:dyDescent="0.2">
      <c r="A28" s="27">
        <v>48625</v>
      </c>
      <c r="B28" s="88">
        <v>1415000</v>
      </c>
      <c r="C28" s="60">
        <v>0.05</v>
      </c>
      <c r="D28" s="46">
        <f t="shared" si="1"/>
        <v>1489818.75</v>
      </c>
      <c r="E28" s="81">
        <f t="shared" si="0"/>
        <v>2904818.75</v>
      </c>
      <c r="F28" s="81">
        <f>+E27+E28</f>
        <v>4394637.5</v>
      </c>
    </row>
    <row r="29" spans="1:8" x14ac:dyDescent="0.2">
      <c r="A29" s="26">
        <v>48806</v>
      </c>
      <c r="B29" s="48"/>
      <c r="C29" s="58"/>
      <c r="D29" s="47">
        <f t="shared" si="1"/>
        <v>1454443.75</v>
      </c>
      <c r="E29" s="78">
        <f t="shared" si="0"/>
        <v>1454443.75</v>
      </c>
      <c r="F29" s="79"/>
    </row>
    <row r="30" spans="1:8" x14ac:dyDescent="0.2">
      <c r="A30" s="27">
        <v>48990</v>
      </c>
      <c r="B30" s="88">
        <v>1485000</v>
      </c>
      <c r="C30" s="60">
        <v>0.05</v>
      </c>
      <c r="D30" s="46">
        <f>+B30*C30/2+D31</f>
        <v>1454443.75</v>
      </c>
      <c r="E30" s="81">
        <f t="shared" si="0"/>
        <v>2939443.75</v>
      </c>
      <c r="F30" s="81">
        <f>+E29+E30</f>
        <v>4393887.5</v>
      </c>
    </row>
    <row r="31" spans="1:8" x14ac:dyDescent="0.2">
      <c r="A31" s="26">
        <v>49171</v>
      </c>
      <c r="B31" s="48"/>
      <c r="C31" s="58"/>
      <c r="D31" s="47">
        <f>+B31*C31/2+D32</f>
        <v>1417318.75</v>
      </c>
      <c r="E31" s="78">
        <f t="shared" si="0"/>
        <v>1417318.75</v>
      </c>
      <c r="F31" s="79"/>
    </row>
    <row r="32" spans="1:8" x14ac:dyDescent="0.2">
      <c r="A32" s="27">
        <v>49355</v>
      </c>
      <c r="B32" s="80">
        <v>1560000</v>
      </c>
      <c r="C32" s="60">
        <v>0.05</v>
      </c>
      <c r="D32" s="46">
        <f>+B32*C32/2+D33</f>
        <v>1417318.75</v>
      </c>
      <c r="E32" s="81">
        <f t="shared" si="0"/>
        <v>2977318.75</v>
      </c>
      <c r="F32" s="81">
        <f>+E31+E32</f>
        <v>4394637.5</v>
      </c>
    </row>
    <row r="33" spans="1:6" x14ac:dyDescent="0.2">
      <c r="A33" s="26">
        <v>49536</v>
      </c>
      <c r="B33" s="48"/>
      <c r="C33" s="58"/>
      <c r="D33" s="47">
        <f>+B33*C33/2+D34</f>
        <v>1378318.75</v>
      </c>
      <c r="E33" s="78">
        <f t="shared" si="0"/>
        <v>1378318.75</v>
      </c>
      <c r="F33" s="79"/>
    </row>
    <row r="34" spans="1:6" x14ac:dyDescent="0.2">
      <c r="A34" s="27">
        <v>49720</v>
      </c>
      <c r="B34" s="80">
        <v>1635000</v>
      </c>
      <c r="C34" s="60">
        <v>0.05</v>
      </c>
      <c r="D34" s="46">
        <f t="shared" ref="D34:D71" si="2">+B34*C34/2+D35</f>
        <v>1378318.75</v>
      </c>
      <c r="E34" s="61">
        <f t="shared" si="0"/>
        <v>3013318.75</v>
      </c>
      <c r="F34" s="81">
        <f>+E33+E34</f>
        <v>4391637.5</v>
      </c>
    </row>
    <row r="35" spans="1:6" x14ac:dyDescent="0.2">
      <c r="A35" s="26">
        <v>49902</v>
      </c>
      <c r="B35" s="86"/>
      <c r="C35" s="58"/>
      <c r="D35" s="47">
        <f t="shared" si="2"/>
        <v>1337443.75</v>
      </c>
      <c r="E35" s="78">
        <f t="shared" si="0"/>
        <v>1337443.75</v>
      </c>
      <c r="F35" s="59"/>
    </row>
    <row r="36" spans="1:6" x14ac:dyDescent="0.2">
      <c r="A36" s="27">
        <v>50086</v>
      </c>
      <c r="B36" s="80">
        <v>1720000</v>
      </c>
      <c r="C36" s="60">
        <v>0.05</v>
      </c>
      <c r="D36" s="46">
        <f t="shared" si="2"/>
        <v>1337443.75</v>
      </c>
      <c r="E36" s="61">
        <f t="shared" si="0"/>
        <v>3057443.75</v>
      </c>
      <c r="F36" s="81">
        <f>+E35+E36</f>
        <v>4394887.5</v>
      </c>
    </row>
    <row r="37" spans="1:6" x14ac:dyDescent="0.2">
      <c r="A37" s="26">
        <v>50267</v>
      </c>
      <c r="B37" s="86"/>
      <c r="C37" s="58"/>
      <c r="D37" s="47">
        <f t="shared" si="2"/>
        <v>1294443.75</v>
      </c>
      <c r="E37" s="78">
        <f t="shared" si="0"/>
        <v>1294443.75</v>
      </c>
      <c r="F37" s="59"/>
    </row>
    <row r="38" spans="1:6" x14ac:dyDescent="0.2">
      <c r="A38" s="27">
        <v>50451</v>
      </c>
      <c r="B38" s="80">
        <v>1805000</v>
      </c>
      <c r="C38" s="60">
        <v>0.05</v>
      </c>
      <c r="D38" s="46">
        <f t="shared" si="2"/>
        <v>1294443.75</v>
      </c>
      <c r="E38" s="61">
        <f t="shared" si="0"/>
        <v>3099443.75</v>
      </c>
      <c r="F38" s="81">
        <f>+E37+E38</f>
        <v>4393887.5</v>
      </c>
    </row>
    <row r="39" spans="1:6" x14ac:dyDescent="0.2">
      <c r="A39" s="26">
        <v>50632</v>
      </c>
      <c r="B39" s="86"/>
      <c r="C39" s="58"/>
      <c r="D39" s="47">
        <f t="shared" si="2"/>
        <v>1249318.75</v>
      </c>
      <c r="E39" s="78">
        <f t="shared" si="0"/>
        <v>1249318.75</v>
      </c>
      <c r="F39" s="59"/>
    </row>
    <row r="40" spans="1:6" x14ac:dyDescent="0.2">
      <c r="A40" s="27">
        <v>50816</v>
      </c>
      <c r="B40" s="80">
        <v>1895000</v>
      </c>
      <c r="C40" s="60">
        <v>0.05</v>
      </c>
      <c r="D40" s="46">
        <f t="shared" si="2"/>
        <v>1249318.75</v>
      </c>
      <c r="E40" s="61">
        <f t="shared" si="0"/>
        <v>3144318.75</v>
      </c>
      <c r="F40" s="81">
        <f>+E39+E40</f>
        <v>4393637.5</v>
      </c>
    </row>
    <row r="41" spans="1:6" x14ac:dyDescent="0.2">
      <c r="A41" s="26">
        <v>50997</v>
      </c>
      <c r="B41" s="86"/>
      <c r="C41" s="58"/>
      <c r="D41" s="47">
        <f t="shared" si="2"/>
        <v>1201943.75</v>
      </c>
      <c r="E41" s="78">
        <f t="shared" si="0"/>
        <v>1201943.75</v>
      </c>
      <c r="F41" s="59"/>
    </row>
    <row r="42" spans="1:6" x14ac:dyDescent="0.2">
      <c r="A42" s="27">
        <v>51181</v>
      </c>
      <c r="B42" s="80">
        <v>1990000</v>
      </c>
      <c r="C42" s="60">
        <v>0.05</v>
      </c>
      <c r="D42" s="46">
        <f t="shared" si="2"/>
        <v>1201943.75</v>
      </c>
      <c r="E42" s="61">
        <f t="shared" si="0"/>
        <v>3191943.75</v>
      </c>
      <c r="F42" s="81">
        <f>+E41+E42</f>
        <v>4393887.5</v>
      </c>
    </row>
    <row r="43" spans="1:6" x14ac:dyDescent="0.2">
      <c r="A43" s="26">
        <v>51363</v>
      </c>
      <c r="B43" s="86"/>
      <c r="C43" s="58"/>
      <c r="D43" s="47">
        <f t="shared" si="2"/>
        <v>1152193.75</v>
      </c>
      <c r="E43" s="78">
        <f t="shared" si="0"/>
        <v>1152193.75</v>
      </c>
      <c r="F43" s="59"/>
    </row>
    <row r="44" spans="1:6" x14ac:dyDescent="0.2">
      <c r="A44" s="27">
        <v>51547</v>
      </c>
      <c r="B44" s="80">
        <v>2090000</v>
      </c>
      <c r="C44" s="60">
        <v>5.2499999999999998E-2</v>
      </c>
      <c r="D44" s="46">
        <f t="shared" si="2"/>
        <v>1152193.75</v>
      </c>
      <c r="E44" s="61">
        <f t="shared" si="0"/>
        <v>3242193.75</v>
      </c>
      <c r="F44" s="81">
        <f>+E43+E44</f>
        <v>4394387.5</v>
      </c>
    </row>
    <row r="45" spans="1:6" x14ac:dyDescent="0.2">
      <c r="A45" s="26">
        <v>51728</v>
      </c>
      <c r="B45" s="86"/>
      <c r="C45" s="58"/>
      <c r="D45" s="47">
        <f t="shared" si="2"/>
        <v>1097331.25</v>
      </c>
      <c r="E45" s="78">
        <f t="shared" si="0"/>
        <v>1097331.25</v>
      </c>
      <c r="F45" s="59"/>
    </row>
    <row r="46" spans="1:6" x14ac:dyDescent="0.2">
      <c r="A46" s="27">
        <v>51912</v>
      </c>
      <c r="B46" s="80">
        <v>2195000</v>
      </c>
      <c r="C46" s="60">
        <v>5.2499999999999998E-2</v>
      </c>
      <c r="D46" s="46">
        <f t="shared" si="2"/>
        <v>1097331.25</v>
      </c>
      <c r="E46" s="61">
        <f t="shared" si="0"/>
        <v>3292331.25</v>
      </c>
      <c r="F46" s="81">
        <f>+E45+E46</f>
        <v>4389662.5</v>
      </c>
    </row>
    <row r="47" spans="1:6" x14ac:dyDescent="0.2">
      <c r="A47" s="26">
        <v>52093</v>
      </c>
      <c r="B47" s="86"/>
      <c r="C47" s="58"/>
      <c r="D47" s="47">
        <f t="shared" si="2"/>
        <v>1039712.5</v>
      </c>
      <c r="E47" s="78">
        <f t="shared" si="0"/>
        <v>1039712.5</v>
      </c>
      <c r="F47" s="59"/>
    </row>
    <row r="48" spans="1:6" x14ac:dyDescent="0.2">
      <c r="A48" s="27">
        <v>52277</v>
      </c>
      <c r="B48" s="80">
        <v>2315000</v>
      </c>
      <c r="C48" s="60">
        <v>5.2499999999999998E-2</v>
      </c>
      <c r="D48" s="46">
        <f t="shared" si="2"/>
        <v>1039712.5</v>
      </c>
      <c r="E48" s="61">
        <f t="shared" si="0"/>
        <v>3354712.5</v>
      </c>
      <c r="F48" s="81">
        <f>+E47+E48</f>
        <v>4394425</v>
      </c>
    </row>
    <row r="49" spans="1:6" x14ac:dyDescent="0.2">
      <c r="A49" s="26">
        <v>52458</v>
      </c>
      <c r="B49" s="86"/>
      <c r="C49" s="58"/>
      <c r="D49" s="47">
        <f t="shared" si="2"/>
        <v>978943.75</v>
      </c>
      <c r="E49" s="78">
        <f t="shared" si="0"/>
        <v>978943.75</v>
      </c>
      <c r="F49" s="59"/>
    </row>
    <row r="50" spans="1:6" x14ac:dyDescent="0.2">
      <c r="A50" s="27">
        <v>52642</v>
      </c>
      <c r="B50" s="80">
        <v>2435000</v>
      </c>
      <c r="C50" s="60">
        <v>5.2499999999999998E-2</v>
      </c>
      <c r="D50" s="46">
        <f t="shared" si="2"/>
        <v>978943.75</v>
      </c>
      <c r="E50" s="61">
        <f t="shared" si="0"/>
        <v>3413943.75</v>
      </c>
      <c r="F50" s="81">
        <f>+E49+E50</f>
        <v>4392887.5</v>
      </c>
    </row>
    <row r="51" spans="1:6" x14ac:dyDescent="0.2">
      <c r="A51" s="26">
        <v>52824</v>
      </c>
      <c r="B51" s="86"/>
      <c r="C51" s="58"/>
      <c r="D51" s="47">
        <f t="shared" si="2"/>
        <v>915025</v>
      </c>
      <c r="E51" s="78">
        <f t="shared" si="0"/>
        <v>915025</v>
      </c>
      <c r="F51" s="59"/>
    </row>
    <row r="52" spans="1:6" x14ac:dyDescent="0.2">
      <c r="A52" s="27">
        <v>53008</v>
      </c>
      <c r="B52" s="80">
        <v>2560000</v>
      </c>
      <c r="C52" s="60">
        <v>5.2499999999999998E-2</v>
      </c>
      <c r="D52" s="46">
        <f t="shared" si="2"/>
        <v>915025</v>
      </c>
      <c r="E52" s="61">
        <f t="shared" si="0"/>
        <v>3475025</v>
      </c>
      <c r="F52" s="81">
        <f>+E51+E52</f>
        <v>4390050</v>
      </c>
    </row>
    <row r="53" spans="1:6" x14ac:dyDescent="0.2">
      <c r="A53" s="26">
        <v>53189</v>
      </c>
      <c r="B53" s="86"/>
      <c r="C53" s="58"/>
      <c r="D53" s="47">
        <f t="shared" si="2"/>
        <v>847825</v>
      </c>
      <c r="E53" s="78">
        <f t="shared" si="0"/>
        <v>847825</v>
      </c>
      <c r="F53" s="59"/>
    </row>
    <row r="54" spans="1:6" x14ac:dyDescent="0.2">
      <c r="A54" s="27">
        <v>53373</v>
      </c>
      <c r="B54" s="80">
        <v>2695000</v>
      </c>
      <c r="C54" s="60">
        <v>4.7500000000000001E-2</v>
      </c>
      <c r="D54" s="46">
        <f t="shared" si="2"/>
        <v>847825</v>
      </c>
      <c r="E54" s="61">
        <f t="shared" si="0"/>
        <v>3542825</v>
      </c>
      <c r="F54" s="81">
        <f>+E53+E54</f>
        <v>4390650</v>
      </c>
    </row>
    <row r="55" spans="1:6" x14ac:dyDescent="0.2">
      <c r="A55" s="26">
        <v>53554</v>
      </c>
      <c r="B55" s="86"/>
      <c r="C55" s="58"/>
      <c r="D55" s="47">
        <f t="shared" si="2"/>
        <v>783818.75</v>
      </c>
      <c r="E55" s="78">
        <f t="shared" si="0"/>
        <v>783818.75</v>
      </c>
      <c r="F55" s="59"/>
    </row>
    <row r="56" spans="1:6" x14ac:dyDescent="0.2">
      <c r="A56" s="27">
        <v>53738</v>
      </c>
      <c r="B56" s="80">
        <v>2825000</v>
      </c>
      <c r="C56" s="60">
        <v>4.7500000000000001E-2</v>
      </c>
      <c r="D56" s="46">
        <f t="shared" si="2"/>
        <v>783818.75</v>
      </c>
      <c r="E56" s="61">
        <f t="shared" si="0"/>
        <v>3608818.75</v>
      </c>
      <c r="F56" s="81">
        <f>+E55+E56</f>
        <v>4392637.5</v>
      </c>
    </row>
    <row r="57" spans="1:6" x14ac:dyDescent="0.2">
      <c r="A57" s="26">
        <v>53919</v>
      </c>
      <c r="B57" s="86"/>
      <c r="C57" s="58"/>
      <c r="D57" s="47">
        <f t="shared" si="2"/>
        <v>716725</v>
      </c>
      <c r="E57" s="78">
        <f t="shared" si="0"/>
        <v>716725</v>
      </c>
      <c r="F57" s="59"/>
    </row>
    <row r="58" spans="1:6" x14ac:dyDescent="0.2">
      <c r="A58" s="27">
        <v>54103</v>
      </c>
      <c r="B58" s="80">
        <v>2960000</v>
      </c>
      <c r="C58" s="60">
        <v>4.7500000000000001E-2</v>
      </c>
      <c r="D58" s="46">
        <f t="shared" si="2"/>
        <v>716725</v>
      </c>
      <c r="E58" s="61">
        <f t="shared" si="0"/>
        <v>3676725</v>
      </c>
      <c r="F58" s="81">
        <f>+E57+E58</f>
        <v>4393450</v>
      </c>
    </row>
    <row r="59" spans="1:6" x14ac:dyDescent="0.2">
      <c r="A59" s="26">
        <v>54285</v>
      </c>
      <c r="B59" s="86"/>
      <c r="C59" s="58"/>
      <c r="D59" s="47">
        <f t="shared" si="2"/>
        <v>646425</v>
      </c>
      <c r="E59" s="78">
        <f t="shared" si="0"/>
        <v>646425</v>
      </c>
      <c r="F59" s="59"/>
    </row>
    <row r="60" spans="1:6" x14ac:dyDescent="0.2">
      <c r="A60" s="27">
        <v>54469</v>
      </c>
      <c r="B60" s="80">
        <v>3100000</v>
      </c>
      <c r="C60" s="60">
        <v>4.7500000000000001E-2</v>
      </c>
      <c r="D60" s="46">
        <f t="shared" si="2"/>
        <v>646425</v>
      </c>
      <c r="E60" s="81">
        <f t="shared" si="0"/>
        <v>3746425</v>
      </c>
      <c r="F60" s="81">
        <f>+E59+E60</f>
        <v>4392850</v>
      </c>
    </row>
    <row r="61" spans="1:6" x14ac:dyDescent="0.2">
      <c r="A61" s="26">
        <v>54650</v>
      </c>
      <c r="B61" s="86"/>
      <c r="C61" s="58"/>
      <c r="D61" s="47">
        <f t="shared" si="2"/>
        <v>572800</v>
      </c>
      <c r="E61" s="78">
        <f t="shared" si="0"/>
        <v>572800</v>
      </c>
      <c r="F61" s="59"/>
    </row>
    <row r="62" spans="1:6" x14ac:dyDescent="0.2">
      <c r="A62" s="27">
        <v>54834</v>
      </c>
      <c r="B62" s="80">
        <v>3245000</v>
      </c>
      <c r="C62" s="60">
        <v>4.7500000000000001E-2</v>
      </c>
      <c r="D62" s="46">
        <f t="shared" si="2"/>
        <v>572800</v>
      </c>
      <c r="E62" s="81">
        <f t="shared" si="0"/>
        <v>3817800</v>
      </c>
      <c r="F62" s="81">
        <f>+E61+E62</f>
        <v>4390600</v>
      </c>
    </row>
    <row r="63" spans="1:6" x14ac:dyDescent="0.2">
      <c r="A63" s="26">
        <v>55015</v>
      </c>
      <c r="B63" s="86"/>
      <c r="C63" s="58"/>
      <c r="D63" s="47">
        <f t="shared" si="2"/>
        <v>495731.25</v>
      </c>
      <c r="E63" s="78">
        <f t="shared" si="0"/>
        <v>495731.25</v>
      </c>
      <c r="F63" s="59"/>
    </row>
    <row r="64" spans="1:6" x14ac:dyDescent="0.2">
      <c r="A64" s="27">
        <v>55199</v>
      </c>
      <c r="B64" s="80">
        <v>3400000</v>
      </c>
      <c r="C64" s="60">
        <v>5.2499999999999998E-2</v>
      </c>
      <c r="D64" s="46">
        <f t="shared" si="2"/>
        <v>495731.25</v>
      </c>
      <c r="E64" s="81">
        <f t="shared" si="0"/>
        <v>3895731.25</v>
      </c>
      <c r="F64" s="81">
        <f>+E63+E64</f>
        <v>4391462.5</v>
      </c>
    </row>
    <row r="65" spans="1:6" x14ac:dyDescent="0.2">
      <c r="A65" s="26">
        <v>55380</v>
      </c>
      <c r="B65" s="86"/>
      <c r="C65" s="58"/>
      <c r="D65" s="47">
        <f t="shared" si="2"/>
        <v>406481.25</v>
      </c>
      <c r="E65" s="78">
        <f t="shared" si="0"/>
        <v>406481.25</v>
      </c>
      <c r="F65" s="59"/>
    </row>
    <row r="66" spans="1:6" x14ac:dyDescent="0.2">
      <c r="A66" s="27">
        <v>55564</v>
      </c>
      <c r="B66" s="80">
        <v>3580000</v>
      </c>
      <c r="C66" s="60">
        <v>5.2499999999999998E-2</v>
      </c>
      <c r="D66" s="46">
        <f t="shared" si="2"/>
        <v>406481.25</v>
      </c>
      <c r="E66" s="81">
        <f t="shared" si="0"/>
        <v>3986481.25</v>
      </c>
      <c r="F66" s="81">
        <f>+E65+E66</f>
        <v>4392962.5</v>
      </c>
    </row>
    <row r="67" spans="1:6" x14ac:dyDescent="0.2">
      <c r="A67" s="26">
        <v>55746</v>
      </c>
      <c r="B67" s="86"/>
      <c r="C67" s="58"/>
      <c r="D67" s="47">
        <f t="shared" si="2"/>
        <v>312506.25</v>
      </c>
      <c r="E67" s="78">
        <f t="shared" si="0"/>
        <v>312506.25</v>
      </c>
      <c r="F67" s="59"/>
    </row>
    <row r="68" spans="1:6" x14ac:dyDescent="0.2">
      <c r="A68" s="27">
        <v>55930</v>
      </c>
      <c r="B68" s="80">
        <v>3765000</v>
      </c>
      <c r="C68" s="60">
        <v>5.2499999999999998E-2</v>
      </c>
      <c r="D68" s="46">
        <f t="shared" si="2"/>
        <v>312506.25</v>
      </c>
      <c r="E68" s="81">
        <f t="shared" si="0"/>
        <v>4077506.25</v>
      </c>
      <c r="F68" s="81">
        <f>+E67+E68</f>
        <v>4390012.5</v>
      </c>
    </row>
    <row r="69" spans="1:6" x14ac:dyDescent="0.2">
      <c r="A69" s="26">
        <v>56111</v>
      </c>
      <c r="B69" s="86"/>
      <c r="C69" s="58"/>
      <c r="D69" s="47">
        <f t="shared" si="2"/>
        <v>213675</v>
      </c>
      <c r="E69" s="78">
        <f t="shared" si="0"/>
        <v>213675</v>
      </c>
      <c r="F69" s="59"/>
    </row>
    <row r="70" spans="1:6" x14ac:dyDescent="0.2">
      <c r="A70" s="27">
        <v>56295</v>
      </c>
      <c r="B70" s="80">
        <v>3965000</v>
      </c>
      <c r="C70" s="60">
        <v>5.2499999999999998E-2</v>
      </c>
      <c r="D70" s="46">
        <f>+B70*C70/2+D71</f>
        <v>213675</v>
      </c>
      <c r="E70" s="81">
        <f t="shared" si="0"/>
        <v>4178675</v>
      </c>
      <c r="F70" s="81">
        <f>+E69+E70</f>
        <v>4392350</v>
      </c>
    </row>
    <row r="71" spans="1:6" x14ac:dyDescent="0.2">
      <c r="A71" s="26">
        <v>56476</v>
      </c>
      <c r="B71" s="86"/>
      <c r="C71" s="58"/>
      <c r="D71" s="47">
        <f t="shared" si="2"/>
        <v>109593.75</v>
      </c>
      <c r="E71" s="78">
        <f t="shared" ref="E71:E72" si="3">+B71+D71</f>
        <v>109593.75</v>
      </c>
      <c r="F71" s="59"/>
    </row>
    <row r="72" spans="1:6" x14ac:dyDescent="0.2">
      <c r="A72" s="27">
        <v>56660</v>
      </c>
      <c r="B72" s="80">
        <v>4175000</v>
      </c>
      <c r="C72" s="60">
        <v>5.2499999999999998E-2</v>
      </c>
      <c r="D72" s="46">
        <f>+B72*C72/2</f>
        <v>109593.75</v>
      </c>
      <c r="E72" s="81">
        <f t="shared" si="3"/>
        <v>4284593.75</v>
      </c>
      <c r="F72" s="81">
        <f>+E71+E72</f>
        <v>4394187.5</v>
      </c>
    </row>
    <row r="73" spans="1:6" ht="13.5" thickBot="1" x14ac:dyDescent="0.25">
      <c r="A73" s="28"/>
      <c r="B73" s="49">
        <f>SUM(B10:B72)</f>
        <v>68075000</v>
      </c>
      <c r="C73" s="62"/>
      <c r="D73" s="49">
        <f t="shared" ref="D73:F73" si="4">SUM(D10:D72)</f>
        <v>63023244.406944446</v>
      </c>
      <c r="E73" s="63">
        <f t="shared" si="4"/>
        <v>131079117.25694445</v>
      </c>
      <c r="F73" s="63">
        <f t="shared" si="4"/>
        <v>131098244.40694445</v>
      </c>
    </row>
    <row r="74" spans="1:6" ht="13.5" thickTop="1" x14ac:dyDescent="0.2">
      <c r="A74" s="41"/>
      <c r="B74" s="33"/>
      <c r="C74" s="33"/>
      <c r="D74" s="33"/>
      <c r="E74" s="33"/>
      <c r="F74" s="4"/>
    </row>
    <row r="75" spans="1:6" x14ac:dyDescent="0.2">
      <c r="A75" s="50" t="s">
        <v>7</v>
      </c>
      <c r="B75" s="51" t="s">
        <v>8</v>
      </c>
      <c r="C75" s="51"/>
      <c r="D75" s="52">
        <v>68075000</v>
      </c>
      <c r="E75" s="53"/>
      <c r="F75" s="52"/>
    </row>
    <row r="76" spans="1:6" x14ac:dyDescent="0.2">
      <c r="A76" s="50"/>
      <c r="B76" s="54" t="s">
        <v>17</v>
      </c>
      <c r="C76" s="51"/>
      <c r="D76" s="51"/>
      <c r="E76" s="51"/>
      <c r="F76" s="51"/>
    </row>
    <row r="77" spans="1:6" x14ac:dyDescent="0.2">
      <c r="A77" s="50"/>
      <c r="B77" s="55" t="s">
        <v>44</v>
      </c>
      <c r="C77" s="51"/>
      <c r="D77" s="51"/>
      <c r="E77" s="51"/>
      <c r="F77" s="51"/>
    </row>
  </sheetData>
  <mergeCells count="5">
    <mergeCell ref="A1:F1"/>
    <mergeCell ref="A2:F2"/>
    <mergeCell ref="A4:F4"/>
    <mergeCell ref="A5:F5"/>
    <mergeCell ref="A7:F7"/>
  </mergeCells>
  <printOptions horizontalCentered="1"/>
  <pageMargins left="0.4" right="0.25" top="0.5" bottom="0.25" header="0.5" footer="0.5"/>
  <pageSetup scale="7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84"/>
  <sheetViews>
    <sheetView tabSelected="1" workbookViewId="0">
      <pane xSplit="1" topLeftCell="B1" activePane="topRight" state="frozen"/>
      <selection pane="topRight" activeCell="K82" sqref="K82"/>
    </sheetView>
  </sheetViews>
  <sheetFormatPr defaultRowHeight="12.75" x14ac:dyDescent="0.2"/>
  <cols>
    <col min="1" max="1" width="10.42578125" bestFit="1" customWidth="1"/>
    <col min="2" max="3" width="11.28515625" customWidth="1"/>
    <col min="4" max="7" width="12.28515625" bestFit="1" customWidth="1"/>
    <col min="8" max="8" width="13.42578125" bestFit="1" customWidth="1"/>
    <col min="9" max="9" width="12.28515625" bestFit="1" customWidth="1"/>
    <col min="10" max="10" width="13.42578125" bestFit="1" customWidth="1"/>
    <col min="11" max="11" width="12.28515625" bestFit="1" customWidth="1"/>
    <col min="12" max="12" width="13.42578125" bestFit="1" customWidth="1"/>
    <col min="13" max="13" width="12.28515625" bestFit="1" customWidth="1"/>
    <col min="14" max="17" width="13.42578125" bestFit="1" customWidth="1"/>
    <col min="18" max="18" width="11.28515625" bestFit="1" customWidth="1"/>
    <col min="19" max="19" width="15" bestFit="1" customWidth="1"/>
  </cols>
  <sheetData>
    <row r="1" spans="1:19" ht="15.75" x14ac:dyDescent="0.25">
      <c r="A1" s="161" t="s">
        <v>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9" x14ac:dyDescent="0.2">
      <c r="A2" s="162" t="s">
        <v>12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4" spans="1:19" ht="15.75" x14ac:dyDescent="0.25">
      <c r="A4" s="161" t="s">
        <v>13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</row>
    <row r="5" spans="1:19" ht="7.5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O5" s="31"/>
      <c r="P5" s="31"/>
      <c r="Q5" s="31"/>
    </row>
    <row r="6" spans="1:19" x14ac:dyDescent="0.2">
      <c r="A6" s="163">
        <v>45875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</row>
    <row r="7" spans="1:19" ht="7.5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O7" s="31"/>
      <c r="P7" s="31"/>
      <c r="Q7" s="31"/>
    </row>
    <row r="8" spans="1:19" ht="13.5" thickTop="1" x14ac:dyDescent="0.2">
      <c r="A8" s="5" t="s">
        <v>0</v>
      </c>
      <c r="B8" s="166" t="s">
        <v>19</v>
      </c>
      <c r="C8" s="167"/>
      <c r="D8" s="166" t="s">
        <v>22</v>
      </c>
      <c r="E8" s="167"/>
      <c r="F8" s="164" t="s">
        <v>25</v>
      </c>
      <c r="G8" s="167"/>
      <c r="H8" s="164" t="s">
        <v>41</v>
      </c>
      <c r="I8" s="164"/>
      <c r="J8" s="166" t="s">
        <v>42</v>
      </c>
      <c r="K8" s="165"/>
      <c r="L8" s="166" t="s">
        <v>45</v>
      </c>
      <c r="M8" s="165"/>
      <c r="N8" s="164" t="s">
        <v>9</v>
      </c>
      <c r="O8" s="164"/>
      <c r="P8" s="164"/>
      <c r="Q8" s="165"/>
    </row>
    <row r="9" spans="1:19" x14ac:dyDescent="0.2">
      <c r="A9" s="10" t="s">
        <v>1</v>
      </c>
      <c r="B9" s="69" t="s">
        <v>3</v>
      </c>
      <c r="C9" s="21" t="s">
        <v>5</v>
      </c>
      <c r="D9" s="69" t="s">
        <v>3</v>
      </c>
      <c r="E9" s="21" t="s">
        <v>5</v>
      </c>
      <c r="F9" s="67" t="s">
        <v>3</v>
      </c>
      <c r="G9" s="21" t="s">
        <v>5</v>
      </c>
      <c r="H9" s="67" t="s">
        <v>3</v>
      </c>
      <c r="I9" s="66" t="s">
        <v>5</v>
      </c>
      <c r="J9" s="69" t="s">
        <v>3</v>
      </c>
      <c r="K9" s="65" t="s">
        <v>5</v>
      </c>
      <c r="L9" s="69" t="s">
        <v>3</v>
      </c>
      <c r="M9" s="65" t="s">
        <v>5</v>
      </c>
      <c r="N9" s="21" t="s">
        <v>3</v>
      </c>
      <c r="O9" s="12" t="s">
        <v>5</v>
      </c>
      <c r="P9" s="13" t="s">
        <v>6</v>
      </c>
      <c r="Q9" s="11" t="s">
        <v>10</v>
      </c>
    </row>
    <row r="10" spans="1:19" x14ac:dyDescent="0.2">
      <c r="A10" s="82"/>
      <c r="B10" s="83"/>
      <c r="C10" s="23">
        <f>+'2013 Rfdg'!D10</f>
        <v>0</v>
      </c>
      <c r="D10" s="71"/>
      <c r="E10" s="143">
        <f>+'2019 Bldg'!D10</f>
        <v>905900</v>
      </c>
      <c r="F10" s="136"/>
      <c r="G10" s="143">
        <f>+'2021 Rfdg'!D10</f>
        <v>123850</v>
      </c>
      <c r="H10" s="136"/>
      <c r="I10" s="153"/>
      <c r="J10" s="71"/>
      <c r="K10" s="157">
        <f>+'2024 Rfdg'!D10</f>
        <v>83093.333333333328</v>
      </c>
      <c r="L10" s="71"/>
      <c r="M10" s="157"/>
      <c r="N10" s="23"/>
      <c r="O10" s="145">
        <f>+C10+E10+G10+I10+K10+M10</f>
        <v>1112843.3333333333</v>
      </c>
      <c r="P10" s="94">
        <f t="shared" ref="P10:P69" si="0">+N10+O10</f>
        <v>1112843.3333333333</v>
      </c>
      <c r="Q10" s="3"/>
      <c r="S10" s="160">
        <f>+Q11</f>
        <v>10568299.861111112</v>
      </c>
    </row>
    <row r="11" spans="1:19" x14ac:dyDescent="0.2">
      <c r="A11" s="16">
        <v>45838</v>
      </c>
      <c r="B11" s="97">
        <f>+'2013 Rfdg'!B11</f>
        <v>30000</v>
      </c>
      <c r="C11" s="93">
        <f>+'2013 Rfdg'!D11</f>
        <v>890000</v>
      </c>
      <c r="D11" s="85">
        <f>+'2019 Bldg'!B11</f>
        <v>960000</v>
      </c>
      <c r="E11" s="141">
        <f>+'2019 Bldg'!D11</f>
        <v>905900</v>
      </c>
      <c r="F11" s="144">
        <f>+'2021 Rfdg'!B11</f>
        <v>0</v>
      </c>
      <c r="G11" s="141">
        <f>+'2021 Rfdg'!D11</f>
        <v>123850</v>
      </c>
      <c r="H11" s="144">
        <f>+'2024 Bldg'!B11</f>
        <v>1705000</v>
      </c>
      <c r="I11" s="155">
        <f>+'2024 Bldg'!D11</f>
        <v>4722306.527777778</v>
      </c>
      <c r="J11" s="85">
        <f>+'2024 Rfdg'!B11</f>
        <v>20000</v>
      </c>
      <c r="K11" s="90">
        <f>+'2024 Rfdg'!D11</f>
        <v>98400</v>
      </c>
      <c r="L11" s="85"/>
      <c r="M11" s="90"/>
      <c r="N11" s="93">
        <f>+B11+D11+F11+H11+J11+L11</f>
        <v>2715000</v>
      </c>
      <c r="O11" s="18">
        <f>+C11+E11+G11+I11+K11+M11</f>
        <v>6740456.527777778</v>
      </c>
      <c r="P11" s="19">
        <f t="shared" si="0"/>
        <v>9455456.527777778</v>
      </c>
      <c r="Q11" s="146">
        <f>+P10+P11</f>
        <v>10568299.861111112</v>
      </c>
      <c r="S11" s="160">
        <f>+Q13</f>
        <v>14179444.406944444</v>
      </c>
    </row>
    <row r="12" spans="1:19" x14ac:dyDescent="0.2">
      <c r="A12" s="82"/>
      <c r="B12" s="83"/>
      <c r="C12" s="23"/>
      <c r="D12" s="71"/>
      <c r="E12" s="140">
        <f>+'2019 Bldg'!D12</f>
        <v>881900</v>
      </c>
      <c r="F12" s="136"/>
      <c r="G12" s="140">
        <f>+'2021 Rfdg'!D12</f>
        <v>123850</v>
      </c>
      <c r="H12" s="136"/>
      <c r="I12" s="153">
        <f>+'2024 Bldg'!D12</f>
        <v>2365350</v>
      </c>
      <c r="J12" s="71"/>
      <c r="K12" s="89">
        <f>+'2024 Rfdg'!D12</f>
        <v>98000</v>
      </c>
      <c r="L12" s="71"/>
      <c r="M12" s="157">
        <f>+'2025 Bldg'!D13</f>
        <v>19127.150000000001</v>
      </c>
      <c r="N12" s="23"/>
      <c r="O12" s="6">
        <f t="shared" ref="O12:O71" si="1">+C12+E12+G12+I12+K12+M12</f>
        <v>3488227.15</v>
      </c>
      <c r="P12" s="14">
        <f t="shared" si="0"/>
        <v>3488227.15</v>
      </c>
      <c r="Q12" s="3"/>
      <c r="S12" s="160">
        <f>+Q15</f>
        <v>14863037.5</v>
      </c>
    </row>
    <row r="13" spans="1:19" x14ac:dyDescent="0.2">
      <c r="A13" s="16">
        <v>46203</v>
      </c>
      <c r="B13" s="84"/>
      <c r="C13" s="22"/>
      <c r="D13" s="70">
        <f>+'2019 Bldg'!B13</f>
        <v>1010000</v>
      </c>
      <c r="E13" s="141">
        <f>+'2019 Bldg'!D13</f>
        <v>881900</v>
      </c>
      <c r="F13" s="137">
        <f>+'2021 Rfdg'!B13</f>
        <v>820000</v>
      </c>
      <c r="G13" s="141">
        <f>+'2021 Rfdg'!D13</f>
        <v>123850</v>
      </c>
      <c r="H13" s="137">
        <f>+'2024 Bldg'!B13</f>
        <v>1700000</v>
      </c>
      <c r="I13" s="154">
        <f>+'2024 Bldg'!D13</f>
        <v>2365350</v>
      </c>
      <c r="J13" s="70">
        <f>+'2024 Rfdg'!B13</f>
        <v>0</v>
      </c>
      <c r="K13" s="90">
        <f>+'2024 Rfdg'!D13</f>
        <v>98000</v>
      </c>
      <c r="L13" s="85">
        <f>+'2025 Bldg'!B14</f>
        <v>2095000</v>
      </c>
      <c r="M13" s="90">
        <f>+'2025 Bldg'!D14</f>
        <v>1597117.2569444445</v>
      </c>
      <c r="N13" s="22">
        <f>+B13+D13+F13+H13+J13+L13</f>
        <v>5625000</v>
      </c>
      <c r="O13" s="18">
        <f t="shared" si="1"/>
        <v>5066217.256944444</v>
      </c>
      <c r="P13" s="19">
        <f t="shared" si="0"/>
        <v>10691217.256944444</v>
      </c>
      <c r="Q13" s="17">
        <f>+P12+P13</f>
        <v>14179444.406944444</v>
      </c>
      <c r="S13" s="160">
        <f>+Q17</f>
        <v>14853837.5</v>
      </c>
    </row>
    <row r="14" spans="1:19" x14ac:dyDescent="0.2">
      <c r="A14" s="82"/>
      <c r="B14" s="83"/>
      <c r="C14" s="23"/>
      <c r="D14" s="71"/>
      <c r="E14" s="140">
        <f>+'2019 Bldg'!D14</f>
        <v>856650</v>
      </c>
      <c r="F14" s="136"/>
      <c r="G14" s="140">
        <f>+'2021 Rfdg'!D14</f>
        <v>107450</v>
      </c>
      <c r="H14" s="136"/>
      <c r="I14" s="153">
        <f>+'2024 Bldg'!D14</f>
        <v>2322850</v>
      </c>
      <c r="J14" s="71"/>
      <c r="K14" s="89">
        <f>+'2024 Rfdg'!D14</f>
        <v>98000</v>
      </c>
      <c r="L14" s="71"/>
      <c r="M14" s="89">
        <f>+'2025 Bldg'!D15</f>
        <v>1669068.75</v>
      </c>
      <c r="N14" s="23"/>
      <c r="O14" s="6">
        <f t="shared" si="1"/>
        <v>5054018.75</v>
      </c>
      <c r="P14" s="14">
        <f t="shared" si="0"/>
        <v>5054018.75</v>
      </c>
      <c r="Q14" s="3"/>
      <c r="S14" s="160">
        <f>+Q19</f>
        <v>14858937.5</v>
      </c>
    </row>
    <row r="15" spans="1:19" x14ac:dyDescent="0.2">
      <c r="A15" s="16">
        <v>46568</v>
      </c>
      <c r="B15" s="84"/>
      <c r="C15" s="22"/>
      <c r="D15" s="70">
        <f>+'2019 Bldg'!B15</f>
        <v>1060000</v>
      </c>
      <c r="E15" s="141">
        <f>+'2019 Bldg'!D15</f>
        <v>856650</v>
      </c>
      <c r="F15" s="137">
        <f>+'2021 Rfdg'!B15</f>
        <v>855000</v>
      </c>
      <c r="G15" s="141">
        <f>+'2021 Rfdg'!D15</f>
        <v>107450</v>
      </c>
      <c r="H15" s="137">
        <f>+'2024 Bldg'!B15</f>
        <v>1785000</v>
      </c>
      <c r="I15" s="154">
        <f>+'2024 Bldg'!D15</f>
        <v>2322850</v>
      </c>
      <c r="J15" s="70">
        <f>+'2024 Rfdg'!B15</f>
        <v>0</v>
      </c>
      <c r="K15" s="90">
        <f>+'2024 Rfdg'!D15</f>
        <v>98000</v>
      </c>
      <c r="L15" s="70">
        <f>+'2025 Bldg'!B16</f>
        <v>1055000</v>
      </c>
      <c r="M15" s="90">
        <f>+'2025 Bldg'!D16</f>
        <v>1669068.75</v>
      </c>
      <c r="N15" s="22">
        <f>+B15+D15+F15+H15+J15+L15</f>
        <v>4755000</v>
      </c>
      <c r="O15" s="18">
        <f t="shared" si="1"/>
        <v>5054018.75</v>
      </c>
      <c r="P15" s="19">
        <f t="shared" si="0"/>
        <v>9809018.75</v>
      </c>
      <c r="Q15" s="17">
        <f>+P14+P15</f>
        <v>14863037.5</v>
      </c>
      <c r="S15" s="160">
        <f>+Q21</f>
        <v>14847137.5</v>
      </c>
    </row>
    <row r="16" spans="1:19" x14ac:dyDescent="0.2">
      <c r="A16" s="82"/>
      <c r="B16" s="83"/>
      <c r="C16" s="23"/>
      <c r="D16" s="71"/>
      <c r="E16" s="140">
        <f>+'2019 Bldg'!D16</f>
        <v>830150</v>
      </c>
      <c r="F16" s="136"/>
      <c r="G16" s="140">
        <f>+'2021 Rfdg'!D16</f>
        <v>90350</v>
      </c>
      <c r="H16" s="136"/>
      <c r="I16" s="153">
        <f>+'2024 Bldg'!D16</f>
        <v>2278225</v>
      </c>
      <c r="J16" s="71"/>
      <c r="K16" s="89">
        <f>+'2024 Rfdg'!D16</f>
        <v>98000</v>
      </c>
      <c r="L16" s="71"/>
      <c r="M16" s="89">
        <f>+'2025 Bldg'!D17</f>
        <v>1642693.75</v>
      </c>
      <c r="N16" s="23"/>
      <c r="O16" s="6">
        <f t="shared" si="1"/>
        <v>4939418.75</v>
      </c>
      <c r="P16" s="14">
        <f t="shared" si="0"/>
        <v>4939418.75</v>
      </c>
      <c r="Q16" s="3"/>
      <c r="S16" s="160">
        <f>+Q23</f>
        <v>14858187.5</v>
      </c>
    </row>
    <row r="17" spans="1:19" x14ac:dyDescent="0.2">
      <c r="A17" s="16">
        <v>46934</v>
      </c>
      <c r="B17" s="84"/>
      <c r="C17" s="22"/>
      <c r="D17" s="70">
        <f>+'2019 Bldg'!B17</f>
        <v>1115000</v>
      </c>
      <c r="E17" s="141">
        <f>+'2019 Bldg'!D17</f>
        <v>830150</v>
      </c>
      <c r="F17" s="137">
        <f>+'2021 Rfdg'!B17</f>
        <v>885000</v>
      </c>
      <c r="G17" s="141">
        <f>+'2021 Rfdg'!D17</f>
        <v>90350</v>
      </c>
      <c r="H17" s="137">
        <f>+'2024 Bldg'!B17</f>
        <v>1870000</v>
      </c>
      <c r="I17" s="154">
        <f>+'2024 Bldg'!D17</f>
        <v>2278225</v>
      </c>
      <c r="J17" s="70">
        <f>+'2024 Rfdg'!B17</f>
        <v>0</v>
      </c>
      <c r="K17" s="90">
        <f>+'2024 Rfdg'!D17</f>
        <v>98000</v>
      </c>
      <c r="L17" s="70">
        <f>+'2025 Bldg'!B18</f>
        <v>1105000</v>
      </c>
      <c r="M17" s="90">
        <f>+'2025 Bldg'!D18</f>
        <v>1642693.75</v>
      </c>
      <c r="N17" s="22">
        <f>+B17+D17+F17+H17+J17+L17</f>
        <v>4975000</v>
      </c>
      <c r="O17" s="18">
        <f t="shared" si="1"/>
        <v>4939418.75</v>
      </c>
      <c r="P17" s="19">
        <f t="shared" si="0"/>
        <v>9914418.75</v>
      </c>
      <c r="Q17" s="17">
        <f>+P16+P17</f>
        <v>14853837.5</v>
      </c>
      <c r="S17" s="160">
        <f>+Q25</f>
        <v>14847937.5</v>
      </c>
    </row>
    <row r="18" spans="1:19" x14ac:dyDescent="0.2">
      <c r="A18" s="82"/>
      <c r="B18" s="83"/>
      <c r="C18" s="23"/>
      <c r="D18" s="71"/>
      <c r="E18" s="140">
        <f>+'2019 Bldg'!D18</f>
        <v>802275</v>
      </c>
      <c r="F18" s="136"/>
      <c r="G18" s="140">
        <f>+'2021 Rfdg'!D18</f>
        <v>72650</v>
      </c>
      <c r="H18" s="136"/>
      <c r="I18" s="153">
        <f>+'2024 Bldg'!D18</f>
        <v>2231475</v>
      </c>
      <c r="J18" s="71"/>
      <c r="K18" s="89">
        <f>+'2024 Rfdg'!D18</f>
        <v>98000</v>
      </c>
      <c r="L18" s="71"/>
      <c r="M18" s="89">
        <f>+'2025 Bldg'!D19</f>
        <v>1615068.75</v>
      </c>
      <c r="N18" s="23"/>
      <c r="O18" s="6">
        <f t="shared" si="1"/>
        <v>4819468.75</v>
      </c>
      <c r="P18" s="14">
        <f t="shared" si="0"/>
        <v>4819468.75</v>
      </c>
      <c r="Q18" s="3"/>
      <c r="S18" s="160">
        <f>+Q27</f>
        <v>14946037.5</v>
      </c>
    </row>
    <row r="19" spans="1:19" x14ac:dyDescent="0.2">
      <c r="A19" s="16">
        <v>47299</v>
      </c>
      <c r="B19" s="84"/>
      <c r="C19" s="22"/>
      <c r="D19" s="92">
        <f>+'2019 Bldg'!B19</f>
        <v>1170000</v>
      </c>
      <c r="E19" s="141">
        <f>+'2019 Bldg'!D19</f>
        <v>802275</v>
      </c>
      <c r="F19" s="138">
        <f>+'2021 Rfdg'!B19</f>
        <v>920000</v>
      </c>
      <c r="G19" s="141">
        <f>+'2021 Rfdg'!D19</f>
        <v>72650</v>
      </c>
      <c r="H19" s="137">
        <f>+'2024 Bldg'!B19</f>
        <v>1965000</v>
      </c>
      <c r="I19" s="154">
        <f>+'2024 Bldg'!D19</f>
        <v>2231475</v>
      </c>
      <c r="J19" s="70">
        <f>+'2024 Rfdg'!B19</f>
        <v>0</v>
      </c>
      <c r="K19" s="90">
        <f>+'2024 Rfdg'!D19</f>
        <v>98000</v>
      </c>
      <c r="L19" s="70">
        <f>+'2025 Bldg'!B20</f>
        <v>1165000</v>
      </c>
      <c r="M19" s="90">
        <f>+'2025 Bldg'!D20</f>
        <v>1615068.75</v>
      </c>
      <c r="N19" s="22">
        <f>+B19+D19+F19+H19+J19+L19</f>
        <v>5220000</v>
      </c>
      <c r="O19" s="18">
        <f t="shared" si="1"/>
        <v>4819468.75</v>
      </c>
      <c r="P19" s="19">
        <f t="shared" si="0"/>
        <v>10039468.75</v>
      </c>
      <c r="Q19" s="17">
        <f>+P18+P19</f>
        <v>14858937.5</v>
      </c>
      <c r="S19" s="160">
        <f>+Q29</f>
        <v>14946337.5</v>
      </c>
    </row>
    <row r="20" spans="1:19" x14ac:dyDescent="0.2">
      <c r="A20" s="82"/>
      <c r="B20" s="83"/>
      <c r="C20" s="23"/>
      <c r="D20" s="71"/>
      <c r="E20" s="140">
        <f>+'2019 Bldg'!D20</f>
        <v>773025</v>
      </c>
      <c r="F20" s="136"/>
      <c r="G20" s="140">
        <f>+'2021 Rfdg'!D20</f>
        <v>54250</v>
      </c>
      <c r="H20" s="136"/>
      <c r="I20" s="153">
        <f>+'2024 Bldg'!D20</f>
        <v>2182350</v>
      </c>
      <c r="J20" s="71"/>
      <c r="K20" s="89">
        <f>+'2024 Rfdg'!D20</f>
        <v>98000</v>
      </c>
      <c r="L20" s="71"/>
      <c r="M20" s="89">
        <f>+'2025 Bldg'!D21</f>
        <v>1585943.75</v>
      </c>
      <c r="N20" s="23"/>
      <c r="O20" s="6">
        <f t="shared" si="1"/>
        <v>4693568.75</v>
      </c>
      <c r="P20" s="14">
        <f t="shared" si="0"/>
        <v>4693568.75</v>
      </c>
      <c r="Q20" s="3"/>
      <c r="S20" s="160">
        <f>+Q31</f>
        <v>14946837.5</v>
      </c>
    </row>
    <row r="21" spans="1:19" x14ac:dyDescent="0.2">
      <c r="A21" s="16">
        <v>47664</v>
      </c>
      <c r="B21" s="84"/>
      <c r="C21" s="22"/>
      <c r="D21" s="92">
        <f>+'2019 Bldg'!B21</f>
        <v>1230000</v>
      </c>
      <c r="E21" s="141">
        <f>+'2019 Bldg'!D21</f>
        <v>773025</v>
      </c>
      <c r="F21" s="138">
        <f>+'2021 Rfdg'!B21</f>
        <v>945000</v>
      </c>
      <c r="G21" s="141">
        <f>+'2021 Rfdg'!D21</f>
        <v>54250</v>
      </c>
      <c r="H21" s="137">
        <f>+'2024 Bldg'!B21</f>
        <v>2065000</v>
      </c>
      <c r="I21" s="154">
        <f>+'2024 Bldg'!D21</f>
        <v>2182350</v>
      </c>
      <c r="J21" s="70">
        <f>+'2024 Rfdg'!B21</f>
        <v>0</v>
      </c>
      <c r="K21" s="90">
        <f>+'2024 Rfdg'!D21</f>
        <v>98000</v>
      </c>
      <c r="L21" s="70">
        <f>+'2025 Bldg'!B22</f>
        <v>1220000</v>
      </c>
      <c r="M21" s="90">
        <f>+'2025 Bldg'!D22</f>
        <v>1585943.75</v>
      </c>
      <c r="N21" s="22">
        <f>+B21+D21+F21+H21+J21+L21</f>
        <v>5460000</v>
      </c>
      <c r="O21" s="18">
        <f t="shared" si="1"/>
        <v>4693568.75</v>
      </c>
      <c r="P21" s="19">
        <f t="shared" si="0"/>
        <v>10153568.75</v>
      </c>
      <c r="Q21" s="17">
        <f>+P20+P21</f>
        <v>14847137.5</v>
      </c>
      <c r="S21" s="160">
        <f>+Q33</f>
        <v>14941887.5</v>
      </c>
    </row>
    <row r="22" spans="1:19" x14ac:dyDescent="0.2">
      <c r="A22" s="82"/>
      <c r="B22" s="83"/>
      <c r="C22" s="23"/>
      <c r="D22" s="71"/>
      <c r="E22" s="140">
        <f>+'2019 Bldg'!D22</f>
        <v>754575</v>
      </c>
      <c r="F22" s="136"/>
      <c r="G22" s="140">
        <f>+'2021 Rfdg'!D22</f>
        <v>35350</v>
      </c>
      <c r="H22" s="136"/>
      <c r="I22" s="153">
        <f>+'2024 Bldg'!D22</f>
        <v>2130725</v>
      </c>
      <c r="J22" s="71"/>
      <c r="K22" s="89">
        <f>+'2024 Rfdg'!D22</f>
        <v>98000</v>
      </c>
      <c r="L22" s="71"/>
      <c r="M22" s="89">
        <f>+'2025 Bldg'!D23</f>
        <v>1555443.75</v>
      </c>
      <c r="N22" s="23"/>
      <c r="O22" s="6">
        <f t="shared" si="1"/>
        <v>4574093.75</v>
      </c>
      <c r="P22" s="14">
        <f t="shared" si="0"/>
        <v>4574093.75</v>
      </c>
      <c r="Q22" s="3"/>
      <c r="S22" s="160">
        <f>+Q35</f>
        <v>13597287.5</v>
      </c>
    </row>
    <row r="23" spans="1:19" x14ac:dyDescent="0.2">
      <c r="A23" s="16">
        <v>48029</v>
      </c>
      <c r="B23" s="84"/>
      <c r="C23" s="22"/>
      <c r="D23" s="92">
        <f>+'2019 Bldg'!B23</f>
        <v>1265000</v>
      </c>
      <c r="E23" s="141">
        <f>+'2019 Bldg'!D23</f>
        <v>754575</v>
      </c>
      <c r="F23" s="138">
        <f>+'2021 Rfdg'!B23</f>
        <v>995000</v>
      </c>
      <c r="G23" s="141">
        <f>+'2021 Rfdg'!D23</f>
        <v>35350</v>
      </c>
      <c r="H23" s="137">
        <f>+'2024 Bldg'!B23</f>
        <v>2170000</v>
      </c>
      <c r="I23" s="154">
        <f>+'2024 Bldg'!D23</f>
        <v>2130725</v>
      </c>
      <c r="J23" s="70">
        <f>+'2024 Rfdg'!B23</f>
        <v>0</v>
      </c>
      <c r="K23" s="90">
        <f>+'2024 Rfdg'!D23</f>
        <v>98000</v>
      </c>
      <c r="L23" s="70">
        <f>+'2025 Bldg'!B24</f>
        <v>1280000</v>
      </c>
      <c r="M23" s="90">
        <f>+'2025 Bldg'!D24</f>
        <v>1555443.75</v>
      </c>
      <c r="N23" s="22">
        <f>+B23+D23+F23+H23+J23+L23</f>
        <v>5710000</v>
      </c>
      <c r="O23" s="18">
        <f t="shared" si="1"/>
        <v>4574093.75</v>
      </c>
      <c r="P23" s="19">
        <f t="shared" si="0"/>
        <v>10284093.75</v>
      </c>
      <c r="Q23" s="17">
        <f>+P22+P23</f>
        <v>14858187.5</v>
      </c>
      <c r="S23" s="160">
        <f>+Q37</f>
        <v>13595837.5</v>
      </c>
    </row>
    <row r="24" spans="1:19" x14ac:dyDescent="0.2">
      <c r="A24" s="82"/>
      <c r="B24" s="83"/>
      <c r="C24" s="23"/>
      <c r="D24" s="71"/>
      <c r="E24" s="140">
        <f>+'2019 Bldg'!D24</f>
        <v>735600</v>
      </c>
      <c r="F24" s="136"/>
      <c r="G24" s="140">
        <f>+'2021 Rfdg'!D24</f>
        <v>15450</v>
      </c>
      <c r="H24" s="136"/>
      <c r="I24" s="153">
        <f>+'2024 Bldg'!D24</f>
        <v>2076475</v>
      </c>
      <c r="J24" s="71"/>
      <c r="K24" s="89">
        <f>+'2024 Rfdg'!D24</f>
        <v>98000</v>
      </c>
      <c r="L24" s="71"/>
      <c r="M24" s="89">
        <f>+'2025 Bldg'!D25</f>
        <v>1523443.75</v>
      </c>
      <c r="N24" s="23"/>
      <c r="O24" s="6">
        <f t="shared" si="1"/>
        <v>4448968.75</v>
      </c>
      <c r="P24" s="14">
        <f t="shared" si="0"/>
        <v>4448968.75</v>
      </c>
      <c r="Q24" s="3"/>
      <c r="S24" s="160">
        <f>+Q39</f>
        <v>13595287.5</v>
      </c>
    </row>
    <row r="25" spans="1:19" x14ac:dyDescent="0.2">
      <c r="A25" s="16">
        <v>48395</v>
      </c>
      <c r="B25" s="84"/>
      <c r="C25" s="22"/>
      <c r="D25" s="92">
        <f>+'2019 Bldg'!B25</f>
        <v>1300000</v>
      </c>
      <c r="E25" s="141">
        <f>+'2019 Bldg'!D25</f>
        <v>735600</v>
      </c>
      <c r="F25" s="139">
        <f>+'2021 Rfdg'!B25</f>
        <v>1030000</v>
      </c>
      <c r="G25" s="141">
        <f>+'2021 Rfdg'!D25</f>
        <v>15450</v>
      </c>
      <c r="H25" s="137">
        <f>+'2024 Bldg'!B25</f>
        <v>2275000</v>
      </c>
      <c r="I25" s="154">
        <f>+'2024 Bldg'!D25</f>
        <v>2076475</v>
      </c>
      <c r="J25" s="70">
        <f>+'2024 Rfdg'!B25</f>
        <v>0</v>
      </c>
      <c r="K25" s="90">
        <f>+'2024 Rfdg'!D25</f>
        <v>98000</v>
      </c>
      <c r="L25" s="70">
        <f>+'2025 Bldg'!B26</f>
        <v>1345000</v>
      </c>
      <c r="M25" s="90">
        <f>+'2025 Bldg'!D26</f>
        <v>1523443.75</v>
      </c>
      <c r="N25" s="22">
        <f>+B25+D25+F25+H25+J25+L25</f>
        <v>5950000</v>
      </c>
      <c r="O25" s="18">
        <f t="shared" si="1"/>
        <v>4448968.75</v>
      </c>
      <c r="P25" s="19">
        <f t="shared" si="0"/>
        <v>10398968.75</v>
      </c>
      <c r="Q25" s="17">
        <f>+P24+P25</f>
        <v>14847937.5</v>
      </c>
      <c r="S25" s="160">
        <f>+Q41</f>
        <v>13599937.5</v>
      </c>
    </row>
    <row r="26" spans="1:19" x14ac:dyDescent="0.2">
      <c r="A26" s="82"/>
      <c r="B26" s="83"/>
      <c r="C26" s="23"/>
      <c r="D26" s="71"/>
      <c r="E26" s="140">
        <f>+'2019 Bldg'!D26</f>
        <v>703100</v>
      </c>
      <c r="F26" s="136"/>
      <c r="G26" s="140"/>
      <c r="H26" s="136"/>
      <c r="I26" s="153">
        <f>+'2024 Bldg'!D26</f>
        <v>2019600</v>
      </c>
      <c r="J26" s="71"/>
      <c r="K26" s="89">
        <f>+'2024 Rfdg'!D26</f>
        <v>98000</v>
      </c>
      <c r="L26" s="71"/>
      <c r="M26" s="89">
        <f>+'2025 Bldg'!D27</f>
        <v>1489818.75</v>
      </c>
      <c r="N26" s="23"/>
      <c r="O26" s="6">
        <f t="shared" si="1"/>
        <v>4310518.75</v>
      </c>
      <c r="P26" s="14">
        <f t="shared" si="0"/>
        <v>4310518.75</v>
      </c>
      <c r="Q26" s="3"/>
      <c r="S26" s="160">
        <f>+Q43</f>
        <v>13593787.5</v>
      </c>
    </row>
    <row r="27" spans="1:19" x14ac:dyDescent="0.2">
      <c r="A27" s="16">
        <v>48760</v>
      </c>
      <c r="B27" s="72"/>
      <c r="C27" s="24"/>
      <c r="D27" s="92">
        <f>+'2019 Bldg'!B27</f>
        <v>1365000</v>
      </c>
      <c r="E27" s="141">
        <f>+'2019 Bldg'!D27</f>
        <v>703100</v>
      </c>
      <c r="F27" s="139"/>
      <c r="G27" s="141"/>
      <c r="H27" s="139">
        <f>+'2024 Bldg'!B27</f>
        <v>2390000</v>
      </c>
      <c r="I27" s="154">
        <f>+'2024 Bldg'!D27</f>
        <v>2019600</v>
      </c>
      <c r="J27" s="159">
        <f>+'2024 Rfdg'!B27</f>
        <v>1155000</v>
      </c>
      <c r="K27" s="90">
        <f>+'2024 Rfdg'!D27</f>
        <v>98000</v>
      </c>
      <c r="L27" s="70">
        <f>+'2025 Bldg'!B28</f>
        <v>1415000</v>
      </c>
      <c r="M27" s="90">
        <f>+'2025 Bldg'!D28</f>
        <v>1489818.75</v>
      </c>
      <c r="N27" s="22">
        <f>+B27+D27+F27+H27+J27+L27</f>
        <v>6325000</v>
      </c>
      <c r="O27" s="18">
        <f t="shared" si="1"/>
        <v>4310518.75</v>
      </c>
      <c r="P27" s="19">
        <f t="shared" si="0"/>
        <v>10635518.75</v>
      </c>
      <c r="Q27" s="17">
        <f>+P26+P27</f>
        <v>14946037.5</v>
      </c>
      <c r="S27" s="160">
        <f>+Q45</f>
        <v>13591362.5</v>
      </c>
    </row>
    <row r="28" spans="1:19" x14ac:dyDescent="0.2">
      <c r="A28" s="82"/>
      <c r="B28" s="73"/>
      <c r="C28" s="64"/>
      <c r="D28" s="71"/>
      <c r="E28" s="140">
        <f>+'2019 Bldg'!D28</f>
        <v>668975</v>
      </c>
      <c r="F28" s="136"/>
      <c r="G28" s="140"/>
      <c r="H28" s="136"/>
      <c r="I28" s="153">
        <f>+'2024 Bldg'!D28</f>
        <v>1959850</v>
      </c>
      <c r="J28" s="158"/>
      <c r="K28" s="89">
        <f>+'2024 Rfdg'!D28</f>
        <v>74900</v>
      </c>
      <c r="L28" s="158"/>
      <c r="M28" s="89">
        <f>+'2025 Bldg'!D29</f>
        <v>1454443.75</v>
      </c>
      <c r="N28" s="23"/>
      <c r="O28" s="6">
        <f t="shared" si="1"/>
        <v>4158168.75</v>
      </c>
      <c r="P28" s="14">
        <f t="shared" si="0"/>
        <v>4158168.75</v>
      </c>
      <c r="Q28" s="3"/>
      <c r="S28" s="160">
        <f>+Q47</f>
        <v>13601475</v>
      </c>
    </row>
    <row r="29" spans="1:19" x14ac:dyDescent="0.2">
      <c r="A29" s="16">
        <v>49125</v>
      </c>
      <c r="B29" s="72"/>
      <c r="C29" s="24"/>
      <c r="D29" s="92">
        <f>+'2019 Bldg'!B29</f>
        <v>1435000</v>
      </c>
      <c r="E29" s="141">
        <f>+'2019 Bldg'!D29</f>
        <v>668975</v>
      </c>
      <c r="F29" s="139"/>
      <c r="G29" s="141"/>
      <c r="H29" s="139">
        <f>+'2024 Bldg'!B29</f>
        <v>2510000</v>
      </c>
      <c r="I29" s="154">
        <f>+'2024 Bldg'!D29</f>
        <v>1959850</v>
      </c>
      <c r="J29" s="92">
        <f>+'2024 Rfdg'!B29</f>
        <v>1200000</v>
      </c>
      <c r="K29" s="90">
        <f>+'2024 Rfdg'!D29</f>
        <v>74900</v>
      </c>
      <c r="L29" s="70">
        <f>+'2025 Bldg'!B30</f>
        <v>1485000</v>
      </c>
      <c r="M29" s="90">
        <f>+'2025 Bldg'!D30</f>
        <v>1454443.75</v>
      </c>
      <c r="N29" s="22">
        <f>+B29+D29+F29+H29+J29+L29</f>
        <v>6630000</v>
      </c>
      <c r="O29" s="18">
        <f t="shared" si="1"/>
        <v>4158168.75</v>
      </c>
      <c r="P29" s="19">
        <f t="shared" si="0"/>
        <v>10788168.75</v>
      </c>
      <c r="Q29" s="17">
        <f>+P28+P29</f>
        <v>14946337.5</v>
      </c>
      <c r="S29" s="160">
        <f>+Q49</f>
        <v>13592587.5</v>
      </c>
    </row>
    <row r="30" spans="1:19" x14ac:dyDescent="0.2">
      <c r="A30" s="82"/>
      <c r="B30" s="73"/>
      <c r="C30" s="64"/>
      <c r="D30" s="71"/>
      <c r="E30" s="140">
        <f>+'2019 Bldg'!D30</f>
        <v>633100</v>
      </c>
      <c r="F30" s="136"/>
      <c r="G30" s="140"/>
      <c r="H30" s="136"/>
      <c r="I30" s="153">
        <f>+'2024 Bldg'!D30</f>
        <v>1897100</v>
      </c>
      <c r="J30" s="71"/>
      <c r="K30" s="89">
        <f>+'2024 Rfdg'!D30</f>
        <v>50900</v>
      </c>
      <c r="L30" s="71"/>
      <c r="M30" s="89">
        <f>+'2025 Bldg'!D31</f>
        <v>1417318.75</v>
      </c>
      <c r="N30" s="23"/>
      <c r="O30" s="6">
        <f t="shared" si="1"/>
        <v>3998418.75</v>
      </c>
      <c r="P30" s="14">
        <f t="shared" si="0"/>
        <v>3998418.75</v>
      </c>
      <c r="Q30" s="3"/>
      <c r="S30" s="160">
        <f>+Q51</f>
        <v>13590062.5</v>
      </c>
    </row>
    <row r="31" spans="1:19" x14ac:dyDescent="0.2">
      <c r="A31" s="16">
        <v>49490</v>
      </c>
      <c r="B31" s="72"/>
      <c r="C31" s="24"/>
      <c r="D31" s="92">
        <f>+'2019 Bldg'!B31</f>
        <v>1505000</v>
      </c>
      <c r="E31" s="141">
        <f>+'2019 Bldg'!D31</f>
        <v>633100</v>
      </c>
      <c r="F31" s="139"/>
      <c r="G31" s="141"/>
      <c r="H31" s="139">
        <f>+'2024 Bldg'!B31</f>
        <v>2635000</v>
      </c>
      <c r="I31" s="154">
        <f>+'2024 Bldg'!D31</f>
        <v>1897100</v>
      </c>
      <c r="J31" s="92">
        <f>+'2024 Rfdg'!B31</f>
        <v>1250000</v>
      </c>
      <c r="K31" s="90">
        <f>+'2024 Rfdg'!D31</f>
        <v>50900</v>
      </c>
      <c r="L31" s="92">
        <f>+'2025 Bldg'!B32</f>
        <v>1560000</v>
      </c>
      <c r="M31" s="90">
        <f>+'2025 Bldg'!D32</f>
        <v>1417318.75</v>
      </c>
      <c r="N31" s="22">
        <f>+B31+D31+F31+H31+J31+L31</f>
        <v>6950000</v>
      </c>
      <c r="O31" s="18">
        <f t="shared" si="1"/>
        <v>3998418.75</v>
      </c>
      <c r="P31" s="19">
        <f t="shared" si="0"/>
        <v>10948418.75</v>
      </c>
      <c r="Q31" s="17">
        <f>+P30+P31</f>
        <v>14946837.5</v>
      </c>
      <c r="S31" s="160">
        <f>+Q53</f>
        <v>13595625</v>
      </c>
    </row>
    <row r="32" spans="1:19" x14ac:dyDescent="0.2">
      <c r="A32" s="82"/>
      <c r="B32" s="73"/>
      <c r="C32" s="64"/>
      <c r="D32" s="71"/>
      <c r="E32" s="140">
        <f>+'2019 Bldg'!D32</f>
        <v>603000</v>
      </c>
      <c r="F32" s="136"/>
      <c r="G32" s="140"/>
      <c r="H32" s="136"/>
      <c r="I32" s="153">
        <f>+'2024 Bldg'!D32</f>
        <v>1831225</v>
      </c>
      <c r="J32" s="71"/>
      <c r="K32" s="89">
        <f>+'2024 Rfdg'!D32</f>
        <v>25900</v>
      </c>
      <c r="L32" s="174"/>
      <c r="M32" s="89">
        <f>+'2025 Bldg'!D33</f>
        <v>1378318.75</v>
      </c>
      <c r="N32" s="23"/>
      <c r="O32" s="6">
        <f t="shared" si="1"/>
        <v>3838443.75</v>
      </c>
      <c r="P32" s="14">
        <f t="shared" si="0"/>
        <v>3838443.75</v>
      </c>
      <c r="Q32" s="3"/>
      <c r="S32" s="160">
        <f>+Q55</f>
        <v>13592387.5</v>
      </c>
    </row>
    <row r="33" spans="1:19" x14ac:dyDescent="0.2">
      <c r="A33" s="16">
        <v>49856</v>
      </c>
      <c r="B33" s="72"/>
      <c r="C33" s="24"/>
      <c r="D33" s="92">
        <f>+'2019 Bldg'!B33</f>
        <v>1570000</v>
      </c>
      <c r="E33" s="141">
        <f>+'2019 Bldg'!D33</f>
        <v>603000</v>
      </c>
      <c r="F33" s="139"/>
      <c r="G33" s="141"/>
      <c r="H33" s="139">
        <f>+'2024 Bldg'!B33</f>
        <v>2765000</v>
      </c>
      <c r="I33" s="154">
        <f>+'2024 Bldg'!D33</f>
        <v>1831225</v>
      </c>
      <c r="J33" s="92">
        <f>+'2024 Rfdg'!B33</f>
        <v>1295000</v>
      </c>
      <c r="K33" s="90">
        <f>+'2024 Rfdg'!D33</f>
        <v>25900</v>
      </c>
      <c r="L33" s="92">
        <f>+'2025 Bldg'!B34</f>
        <v>1635000</v>
      </c>
      <c r="M33" s="90">
        <f>+'2025 Bldg'!D34</f>
        <v>1378318.75</v>
      </c>
      <c r="N33" s="22">
        <f>+B33+D33+F33+H33+J33+L33</f>
        <v>7265000</v>
      </c>
      <c r="O33" s="18">
        <f t="shared" si="1"/>
        <v>3838443.75</v>
      </c>
      <c r="P33" s="19">
        <f t="shared" si="0"/>
        <v>11103443.75</v>
      </c>
      <c r="Q33" s="17">
        <f>+P32+P33</f>
        <v>14941887.5</v>
      </c>
      <c r="S33" s="160">
        <f>+Q57</f>
        <v>13592850</v>
      </c>
    </row>
    <row r="34" spans="1:19" x14ac:dyDescent="0.2">
      <c r="A34" s="82"/>
      <c r="B34" s="73"/>
      <c r="C34" s="64"/>
      <c r="D34" s="71"/>
      <c r="E34" s="140">
        <f>+'2019 Bldg'!D34</f>
        <v>571600</v>
      </c>
      <c r="F34" s="136"/>
      <c r="G34" s="140"/>
      <c r="H34" s="136"/>
      <c r="I34" s="153">
        <f>+'2024 Bldg'!D34</f>
        <v>1762100</v>
      </c>
      <c r="J34" s="71"/>
      <c r="K34" s="89"/>
      <c r="L34" s="174"/>
      <c r="M34" s="89">
        <f>+'2025 Bldg'!D35</f>
        <v>1337443.75</v>
      </c>
      <c r="N34" s="23"/>
      <c r="O34" s="6">
        <f t="shared" si="1"/>
        <v>3671143.75</v>
      </c>
      <c r="P34" s="14">
        <f t="shared" si="0"/>
        <v>3671143.75</v>
      </c>
      <c r="Q34" s="3"/>
      <c r="S34" s="160">
        <f>+Q59</f>
        <v>13593500</v>
      </c>
    </row>
    <row r="35" spans="1:19" x14ac:dyDescent="0.2">
      <c r="A35" s="16">
        <v>50221</v>
      </c>
      <c r="B35" s="72"/>
      <c r="C35" s="24"/>
      <c r="D35" s="92">
        <f>+'2019 Bldg'!B35</f>
        <v>1630000</v>
      </c>
      <c r="E35" s="141">
        <f>+'2019 Bldg'!D35</f>
        <v>571600</v>
      </c>
      <c r="F35" s="139"/>
      <c r="G35" s="141"/>
      <c r="H35" s="139">
        <f>+'2024 Bldg'!B35</f>
        <v>2905000</v>
      </c>
      <c r="I35" s="154">
        <f>+'2024 Bldg'!D35</f>
        <v>1762100</v>
      </c>
      <c r="J35" s="92"/>
      <c r="K35" s="90"/>
      <c r="L35" s="92">
        <f>+'2025 Bldg'!B36</f>
        <v>1720000</v>
      </c>
      <c r="M35" s="90">
        <f>+'2025 Bldg'!D36</f>
        <v>1337443.75</v>
      </c>
      <c r="N35" s="22">
        <f>+B35+D35+F35+H35+J35+L35</f>
        <v>6255000</v>
      </c>
      <c r="O35" s="18">
        <f t="shared" si="1"/>
        <v>3671143.75</v>
      </c>
      <c r="P35" s="19">
        <f t="shared" si="0"/>
        <v>9926143.75</v>
      </c>
      <c r="Q35" s="17">
        <f>+P34+P35</f>
        <v>13597287.5</v>
      </c>
      <c r="S35" s="160">
        <f>+Q61</f>
        <v>10818450</v>
      </c>
    </row>
    <row r="36" spans="1:19" x14ac:dyDescent="0.2">
      <c r="A36" s="82"/>
      <c r="B36" s="73"/>
      <c r="C36" s="64"/>
      <c r="D36" s="71"/>
      <c r="E36" s="140">
        <f>+'2019 Bldg'!D36</f>
        <v>539000</v>
      </c>
      <c r="F36" s="136"/>
      <c r="G36" s="140"/>
      <c r="H36" s="136"/>
      <c r="I36" s="153">
        <f>+'2024 Bldg'!D36</f>
        <v>1689475</v>
      </c>
      <c r="J36" s="71"/>
      <c r="K36" s="89"/>
      <c r="L36" s="174"/>
      <c r="M36" s="89">
        <f>+'2025 Bldg'!D37</f>
        <v>1294443.75</v>
      </c>
      <c r="N36" s="23"/>
      <c r="O36" s="6">
        <f t="shared" si="1"/>
        <v>3522918.75</v>
      </c>
      <c r="P36" s="14">
        <f t="shared" si="0"/>
        <v>3522918.75</v>
      </c>
      <c r="Q36" s="3"/>
      <c r="S36" s="160">
        <f>+Q63</f>
        <v>10822462.5</v>
      </c>
    </row>
    <row r="37" spans="1:19" x14ac:dyDescent="0.2">
      <c r="A37" s="16">
        <v>50586</v>
      </c>
      <c r="B37" s="72"/>
      <c r="C37" s="24"/>
      <c r="D37" s="92">
        <f>+'2019 Bldg'!B37</f>
        <v>1695000</v>
      </c>
      <c r="E37" s="141">
        <f>+'2019 Bldg'!D37</f>
        <v>539000</v>
      </c>
      <c r="F37" s="139"/>
      <c r="G37" s="141"/>
      <c r="H37" s="139">
        <f>+'2024 Bldg'!B37</f>
        <v>3050000</v>
      </c>
      <c r="I37" s="154">
        <f>+'2024 Bldg'!D37</f>
        <v>1689475</v>
      </c>
      <c r="J37" s="92"/>
      <c r="K37" s="90"/>
      <c r="L37" s="92">
        <f>+'2025 Bldg'!B38</f>
        <v>1805000</v>
      </c>
      <c r="M37" s="90">
        <f>+'2025 Bldg'!D38</f>
        <v>1294443.75</v>
      </c>
      <c r="N37" s="22">
        <f>+B37+D37+F37+H37+J37+L37</f>
        <v>6550000</v>
      </c>
      <c r="O37" s="18">
        <f t="shared" si="1"/>
        <v>3522918.75</v>
      </c>
      <c r="P37" s="19">
        <f t="shared" si="0"/>
        <v>10072918.75</v>
      </c>
      <c r="Q37" s="17">
        <f>+P36+P37</f>
        <v>13595837.5</v>
      </c>
      <c r="S37" s="160">
        <f>+Q65</f>
        <v>10822550</v>
      </c>
    </row>
    <row r="38" spans="1:19" x14ac:dyDescent="0.2">
      <c r="A38" s="82"/>
      <c r="B38" s="73"/>
      <c r="C38" s="64"/>
      <c r="D38" s="71"/>
      <c r="E38" s="140">
        <f>+'2019 Bldg'!D38</f>
        <v>505100</v>
      </c>
      <c r="F38" s="136"/>
      <c r="G38" s="140"/>
      <c r="H38" s="136"/>
      <c r="I38" s="153">
        <f>+'2024 Bldg'!D38</f>
        <v>1613225</v>
      </c>
      <c r="J38" s="71"/>
      <c r="K38" s="89"/>
      <c r="L38" s="174"/>
      <c r="M38" s="89">
        <f>+'2025 Bldg'!D39</f>
        <v>1249318.75</v>
      </c>
      <c r="N38" s="23"/>
      <c r="O38" s="6">
        <f t="shared" si="1"/>
        <v>3367643.75</v>
      </c>
      <c r="P38" s="14">
        <f t="shared" si="0"/>
        <v>3367643.75</v>
      </c>
      <c r="Q38" s="3"/>
      <c r="S38" s="160">
        <f>+Q67</f>
        <v>10818412.5</v>
      </c>
    </row>
    <row r="39" spans="1:19" x14ac:dyDescent="0.2">
      <c r="A39" s="16">
        <v>50951</v>
      </c>
      <c r="B39" s="72"/>
      <c r="C39" s="24"/>
      <c r="D39" s="92">
        <f>+'2019 Bldg'!B39</f>
        <v>1765000</v>
      </c>
      <c r="E39" s="141">
        <f>+'2019 Bldg'!D39</f>
        <v>505100</v>
      </c>
      <c r="F39" s="139"/>
      <c r="G39" s="141"/>
      <c r="H39" s="139">
        <f>+'2024 Bldg'!B39</f>
        <v>3200000</v>
      </c>
      <c r="I39" s="154">
        <f>+'2024 Bldg'!D39</f>
        <v>1613225</v>
      </c>
      <c r="J39" s="92"/>
      <c r="K39" s="90"/>
      <c r="L39" s="92">
        <f>+'2025 Bldg'!B40</f>
        <v>1895000</v>
      </c>
      <c r="M39" s="90">
        <f>+'2025 Bldg'!D40</f>
        <v>1249318.75</v>
      </c>
      <c r="N39" s="22">
        <f>+B39+D39+F39+H39+J39+L39</f>
        <v>6860000</v>
      </c>
      <c r="O39" s="18">
        <f t="shared" si="1"/>
        <v>3367643.75</v>
      </c>
      <c r="P39" s="19">
        <f t="shared" si="0"/>
        <v>10227643.75</v>
      </c>
      <c r="Q39" s="17">
        <f>+P38+P39</f>
        <v>13595287.5</v>
      </c>
      <c r="S39" s="160">
        <f>+Q69</f>
        <v>10819362.5</v>
      </c>
    </row>
    <row r="40" spans="1:19" x14ac:dyDescent="0.2">
      <c r="A40" s="82"/>
      <c r="B40" s="73"/>
      <c r="C40" s="64"/>
      <c r="D40" s="71"/>
      <c r="E40" s="140">
        <f>+'2019 Bldg'!D40</f>
        <v>469800</v>
      </c>
      <c r="F40" s="136"/>
      <c r="G40" s="140"/>
      <c r="H40" s="136"/>
      <c r="I40" s="153">
        <f>+'2024 Bldg'!D40</f>
        <v>1533225</v>
      </c>
      <c r="J40" s="71"/>
      <c r="K40" s="89"/>
      <c r="L40" s="174"/>
      <c r="M40" s="89">
        <f>+'2025 Bldg'!D41</f>
        <v>1201943.75</v>
      </c>
      <c r="N40" s="23"/>
      <c r="O40" s="6">
        <f t="shared" si="1"/>
        <v>3204968.75</v>
      </c>
      <c r="P40" s="14">
        <f t="shared" si="0"/>
        <v>3204968.75</v>
      </c>
      <c r="Q40" s="3"/>
      <c r="S40" s="160">
        <f>+Q71</f>
        <v>4394187.5</v>
      </c>
    </row>
    <row r="41" spans="1:19" x14ac:dyDescent="0.2">
      <c r="A41" s="16">
        <v>51317</v>
      </c>
      <c r="B41" s="72"/>
      <c r="C41" s="24"/>
      <c r="D41" s="92">
        <f>+'2019 Bldg'!B41</f>
        <v>1835000</v>
      </c>
      <c r="E41" s="141">
        <f>+'2019 Bldg'!D41</f>
        <v>469800</v>
      </c>
      <c r="F41" s="139"/>
      <c r="G41" s="141"/>
      <c r="H41" s="139">
        <f>+'2024 Bldg'!B41</f>
        <v>3365000</v>
      </c>
      <c r="I41" s="154">
        <f>+'2024 Bldg'!D41</f>
        <v>1533225</v>
      </c>
      <c r="J41" s="92"/>
      <c r="K41" s="90"/>
      <c r="L41" s="92">
        <f>+'2025 Bldg'!B42</f>
        <v>1990000</v>
      </c>
      <c r="M41" s="90">
        <f>+'2025 Bldg'!D42</f>
        <v>1201943.75</v>
      </c>
      <c r="N41" s="22">
        <f>+B41+D41+F41+H41+J41+L41</f>
        <v>7190000</v>
      </c>
      <c r="O41" s="18">
        <f t="shared" si="1"/>
        <v>3204968.75</v>
      </c>
      <c r="P41" s="19">
        <f t="shared" si="0"/>
        <v>10394968.75</v>
      </c>
      <c r="Q41" s="17">
        <f>+P40+P41</f>
        <v>13599937.5</v>
      </c>
    </row>
    <row r="42" spans="1:19" x14ac:dyDescent="0.2">
      <c r="A42" s="82"/>
      <c r="B42" s="73"/>
      <c r="C42" s="64"/>
      <c r="D42" s="71"/>
      <c r="E42" s="140">
        <f>+'2019 Bldg'!D42</f>
        <v>433100</v>
      </c>
      <c r="F42" s="136"/>
      <c r="G42" s="140"/>
      <c r="H42" s="136"/>
      <c r="I42" s="153">
        <f>+'2024 Bldg'!D42</f>
        <v>1449100</v>
      </c>
      <c r="J42" s="71"/>
      <c r="K42" s="89"/>
      <c r="L42" s="174"/>
      <c r="M42" s="89">
        <f>+'2025 Bldg'!D43</f>
        <v>1152193.75</v>
      </c>
      <c r="N42" s="23"/>
      <c r="O42" s="6">
        <f t="shared" si="1"/>
        <v>3034393.75</v>
      </c>
      <c r="P42" s="14">
        <f t="shared" si="0"/>
        <v>3034393.75</v>
      </c>
      <c r="Q42" s="3"/>
      <c r="S42" s="109">
        <f>SUM(S10:S41)</f>
        <v>408885331.76805556</v>
      </c>
    </row>
    <row r="43" spans="1:19" x14ac:dyDescent="0.2">
      <c r="A43" s="16">
        <v>51682</v>
      </c>
      <c r="B43" s="72"/>
      <c r="C43" s="24"/>
      <c r="D43" s="92">
        <f>+'2019 Bldg'!B43</f>
        <v>1905000</v>
      </c>
      <c r="E43" s="141">
        <f>+'2019 Bldg'!D43</f>
        <v>433100</v>
      </c>
      <c r="F43" s="139"/>
      <c r="G43" s="141"/>
      <c r="H43" s="139">
        <f>+'2024 Bldg'!B43</f>
        <v>3530000</v>
      </c>
      <c r="I43" s="154">
        <f>+'2024 Bldg'!D43</f>
        <v>1449100</v>
      </c>
      <c r="J43" s="92"/>
      <c r="K43" s="90"/>
      <c r="L43" s="92">
        <f>+'2025 Bldg'!B44</f>
        <v>2090000</v>
      </c>
      <c r="M43" s="90">
        <f>+'2025 Bldg'!D44</f>
        <v>1152193.75</v>
      </c>
      <c r="N43" s="22">
        <f>+B43+D43+F43+H43+J43+L43</f>
        <v>7525000</v>
      </c>
      <c r="O43" s="18">
        <f t="shared" si="1"/>
        <v>3034393.75</v>
      </c>
      <c r="P43" s="19">
        <f t="shared" si="0"/>
        <v>10559393.75</v>
      </c>
      <c r="Q43" s="17">
        <f>+P42+P43</f>
        <v>13593787.5</v>
      </c>
    </row>
    <row r="44" spans="1:19" x14ac:dyDescent="0.2">
      <c r="A44" s="82"/>
      <c r="B44" s="73"/>
      <c r="C44" s="64"/>
      <c r="D44" s="71"/>
      <c r="E44" s="140">
        <f>+'2019 Bldg'!D44</f>
        <v>395000</v>
      </c>
      <c r="F44" s="136"/>
      <c r="G44" s="140"/>
      <c r="H44" s="136"/>
      <c r="I44" s="153">
        <f>+'2024 Bldg'!D44</f>
        <v>1360850</v>
      </c>
      <c r="J44" s="71"/>
      <c r="K44" s="89"/>
      <c r="L44" s="174"/>
      <c r="M44" s="89">
        <f>+'2025 Bldg'!D45</f>
        <v>1097331.25</v>
      </c>
      <c r="N44" s="23"/>
      <c r="O44" s="6">
        <f t="shared" si="1"/>
        <v>2853181.25</v>
      </c>
      <c r="P44" s="14">
        <f t="shared" si="0"/>
        <v>2853181.25</v>
      </c>
      <c r="Q44" s="3"/>
    </row>
    <row r="45" spans="1:19" x14ac:dyDescent="0.2">
      <c r="A45" s="16">
        <v>52047</v>
      </c>
      <c r="B45" s="72"/>
      <c r="C45" s="24"/>
      <c r="D45" s="92">
        <f>+'2019 Bldg'!B45</f>
        <v>1985000</v>
      </c>
      <c r="E45" s="141">
        <f>+'2019 Bldg'!D45</f>
        <v>395000</v>
      </c>
      <c r="F45" s="139"/>
      <c r="G45" s="141"/>
      <c r="H45" s="139">
        <f>+'2024 Bldg'!B45</f>
        <v>3705000</v>
      </c>
      <c r="I45" s="154">
        <f>+'2024 Bldg'!D45</f>
        <v>1360850</v>
      </c>
      <c r="J45" s="92"/>
      <c r="K45" s="90"/>
      <c r="L45" s="92">
        <f>+'2025 Bldg'!B46</f>
        <v>2195000</v>
      </c>
      <c r="M45" s="90">
        <f>+'2025 Bldg'!D46</f>
        <v>1097331.25</v>
      </c>
      <c r="N45" s="22">
        <f>+B45+D45+F45+H45+J45+L45</f>
        <v>7885000</v>
      </c>
      <c r="O45" s="18">
        <f t="shared" si="1"/>
        <v>2853181.25</v>
      </c>
      <c r="P45" s="19">
        <f t="shared" si="0"/>
        <v>10738181.25</v>
      </c>
      <c r="Q45" s="17">
        <f>+P44+P45</f>
        <v>13591362.5</v>
      </c>
    </row>
    <row r="46" spans="1:19" x14ac:dyDescent="0.2">
      <c r="A46" s="82"/>
      <c r="B46" s="73"/>
      <c r="C46" s="64"/>
      <c r="D46" s="71"/>
      <c r="E46" s="140">
        <f>+'2019 Bldg'!D46</f>
        <v>355300</v>
      </c>
      <c r="F46" s="136"/>
      <c r="G46" s="140"/>
      <c r="H46" s="136"/>
      <c r="I46" s="153">
        <f>+'2024 Bldg'!D46</f>
        <v>1268225</v>
      </c>
      <c r="J46" s="71"/>
      <c r="K46" s="89"/>
      <c r="L46" s="174"/>
      <c r="M46" s="89">
        <f>+'2025 Bldg'!D47</f>
        <v>1039712.5</v>
      </c>
      <c r="N46" s="23"/>
      <c r="O46" s="6">
        <f t="shared" si="1"/>
        <v>2663237.5</v>
      </c>
      <c r="P46" s="14">
        <f t="shared" si="0"/>
        <v>2663237.5</v>
      </c>
      <c r="Q46" s="3"/>
    </row>
    <row r="47" spans="1:19" x14ac:dyDescent="0.2">
      <c r="A47" s="16">
        <v>52412</v>
      </c>
      <c r="B47" s="72"/>
      <c r="C47" s="24"/>
      <c r="D47" s="92">
        <f>+'2019 Bldg'!B47</f>
        <v>2065000</v>
      </c>
      <c r="E47" s="141">
        <f>+'2019 Bldg'!D47</f>
        <v>355300</v>
      </c>
      <c r="F47" s="139"/>
      <c r="G47" s="141"/>
      <c r="H47" s="139">
        <f>+'2024 Bldg'!B47</f>
        <v>3895000</v>
      </c>
      <c r="I47" s="154">
        <f>+'2024 Bldg'!D47</f>
        <v>1268225</v>
      </c>
      <c r="J47" s="92"/>
      <c r="K47" s="90"/>
      <c r="L47" s="92">
        <f>+'2025 Bldg'!B48</f>
        <v>2315000</v>
      </c>
      <c r="M47" s="90">
        <f>+'2025 Bldg'!D48</f>
        <v>1039712.5</v>
      </c>
      <c r="N47" s="22">
        <f>+B47+D47+F47+H47+J47+L47</f>
        <v>8275000</v>
      </c>
      <c r="O47" s="18">
        <f t="shared" si="1"/>
        <v>2663237.5</v>
      </c>
      <c r="P47" s="19">
        <f t="shared" si="0"/>
        <v>10938237.5</v>
      </c>
      <c r="Q47" s="17">
        <f>+P46+P47</f>
        <v>13601475</v>
      </c>
    </row>
    <row r="48" spans="1:19" x14ac:dyDescent="0.2">
      <c r="A48" s="82"/>
      <c r="B48" s="73"/>
      <c r="C48" s="64"/>
      <c r="D48" s="71"/>
      <c r="E48" s="140">
        <f>+'2019 Bldg'!D48</f>
        <v>314000</v>
      </c>
      <c r="F48" s="136"/>
      <c r="G48" s="140"/>
      <c r="H48" s="136"/>
      <c r="I48" s="153">
        <f>+'2024 Bldg'!D48</f>
        <v>1170850</v>
      </c>
      <c r="J48" s="71"/>
      <c r="K48" s="89"/>
      <c r="L48" s="174"/>
      <c r="M48" s="89">
        <f>+'2025 Bldg'!D49</f>
        <v>978943.75</v>
      </c>
      <c r="N48" s="23"/>
      <c r="O48" s="6">
        <f t="shared" si="1"/>
        <v>2463793.75</v>
      </c>
      <c r="P48" s="14">
        <f t="shared" si="0"/>
        <v>2463793.75</v>
      </c>
      <c r="Q48" s="3"/>
    </row>
    <row r="49" spans="1:17" x14ac:dyDescent="0.2">
      <c r="A49" s="16">
        <v>52778</v>
      </c>
      <c r="B49" s="72"/>
      <c r="C49" s="24"/>
      <c r="D49" s="92">
        <f>+'2019 Bldg'!B49</f>
        <v>2145000</v>
      </c>
      <c r="E49" s="141">
        <f>+'2019 Bldg'!D49</f>
        <v>314000</v>
      </c>
      <c r="F49" s="139"/>
      <c r="G49" s="141"/>
      <c r="H49" s="139">
        <f>+'2024 Bldg'!B49</f>
        <v>4085000</v>
      </c>
      <c r="I49" s="154">
        <f>+'2024 Bldg'!D49</f>
        <v>1170850</v>
      </c>
      <c r="J49" s="92"/>
      <c r="K49" s="90"/>
      <c r="L49" s="92">
        <f>+'2025 Bldg'!B50</f>
        <v>2435000</v>
      </c>
      <c r="M49" s="90">
        <f>+'2025 Bldg'!D50</f>
        <v>978943.75</v>
      </c>
      <c r="N49" s="22">
        <f>+B49+D49+F49+H49+J49+L49</f>
        <v>8665000</v>
      </c>
      <c r="O49" s="18">
        <f t="shared" si="1"/>
        <v>2463793.75</v>
      </c>
      <c r="P49" s="19">
        <f t="shared" si="0"/>
        <v>11128793.75</v>
      </c>
      <c r="Q49" s="17">
        <f>+P48+P49</f>
        <v>13592587.5</v>
      </c>
    </row>
    <row r="50" spans="1:17" x14ac:dyDescent="0.2">
      <c r="A50" s="82"/>
      <c r="B50" s="73"/>
      <c r="C50" s="64"/>
      <c r="D50" s="71"/>
      <c r="E50" s="140">
        <f>+'2019 Bldg'!D50</f>
        <v>273781.25</v>
      </c>
      <c r="F50" s="136"/>
      <c r="G50" s="140"/>
      <c r="H50" s="136"/>
      <c r="I50" s="153">
        <f>+'2024 Bldg'!D50</f>
        <v>1068725</v>
      </c>
      <c r="J50" s="71"/>
      <c r="K50" s="89"/>
      <c r="L50" s="174"/>
      <c r="M50" s="89">
        <f>+'2025 Bldg'!D51</f>
        <v>915025</v>
      </c>
      <c r="N50" s="23"/>
      <c r="O50" s="6">
        <f t="shared" si="1"/>
        <v>2257531.25</v>
      </c>
      <c r="P50" s="14">
        <f t="shared" si="0"/>
        <v>2257531.25</v>
      </c>
      <c r="Q50" s="3"/>
    </row>
    <row r="51" spans="1:17" x14ac:dyDescent="0.2">
      <c r="A51" s="16">
        <v>53143</v>
      </c>
      <c r="B51" s="72"/>
      <c r="C51" s="24"/>
      <c r="D51" s="92">
        <f>+'2019 Bldg'!B51</f>
        <v>2225000</v>
      </c>
      <c r="E51" s="141">
        <f>+'2019 Bldg'!D51</f>
        <v>273781.25</v>
      </c>
      <c r="F51" s="139"/>
      <c r="G51" s="141"/>
      <c r="H51" s="139">
        <f>+'2024 Bldg'!B51</f>
        <v>4290000</v>
      </c>
      <c r="I51" s="154">
        <f>+'2024 Bldg'!D51</f>
        <v>1068725</v>
      </c>
      <c r="J51" s="92"/>
      <c r="K51" s="90"/>
      <c r="L51" s="92">
        <f>+'2025 Bldg'!B52</f>
        <v>2560000</v>
      </c>
      <c r="M51" s="90">
        <f>+'2025 Bldg'!D52</f>
        <v>915025</v>
      </c>
      <c r="N51" s="22">
        <f>+B51+D51+F51+H51+J51+L51</f>
        <v>9075000</v>
      </c>
      <c r="O51" s="18">
        <f t="shared" si="1"/>
        <v>2257531.25</v>
      </c>
      <c r="P51" s="19">
        <f t="shared" si="0"/>
        <v>11332531.25</v>
      </c>
      <c r="Q51" s="17">
        <f>+P50+P51</f>
        <v>13590062.5</v>
      </c>
    </row>
    <row r="52" spans="1:17" x14ac:dyDescent="0.2">
      <c r="A52" s="82"/>
      <c r="B52" s="73"/>
      <c r="C52" s="64"/>
      <c r="D52" s="71"/>
      <c r="E52" s="140">
        <f>+'2019 Bldg'!D52</f>
        <v>232062.5</v>
      </c>
      <c r="F52" s="136"/>
      <c r="G52" s="140"/>
      <c r="H52" s="136"/>
      <c r="I52" s="153">
        <f>+'2024 Bldg'!D52</f>
        <v>982925.00000000012</v>
      </c>
      <c r="J52" s="71"/>
      <c r="K52" s="89"/>
      <c r="L52" s="174"/>
      <c r="M52" s="89">
        <f>+'2025 Bldg'!D53</f>
        <v>847825</v>
      </c>
      <c r="N52" s="23"/>
      <c r="O52" s="6">
        <f t="shared" si="1"/>
        <v>2062812.5</v>
      </c>
      <c r="P52" s="14">
        <f t="shared" si="0"/>
        <v>2062812.5</v>
      </c>
      <c r="Q52" s="3"/>
    </row>
    <row r="53" spans="1:17" x14ac:dyDescent="0.2">
      <c r="A53" s="16">
        <v>53508</v>
      </c>
      <c r="B53" s="72"/>
      <c r="C53" s="24"/>
      <c r="D53" s="92">
        <f>+'2019 Bldg'!B53</f>
        <v>2310000</v>
      </c>
      <c r="E53" s="141">
        <f>+'2019 Bldg'!D53</f>
        <v>232062.5</v>
      </c>
      <c r="F53" s="139"/>
      <c r="G53" s="141"/>
      <c r="H53" s="139">
        <f>+'2024 Bldg'!B53</f>
        <v>4465000</v>
      </c>
      <c r="I53" s="154">
        <f>+'2024 Bldg'!D53</f>
        <v>982925.00000000012</v>
      </c>
      <c r="J53" s="92"/>
      <c r="K53" s="90"/>
      <c r="L53" s="92">
        <f>+'2025 Bldg'!B54</f>
        <v>2695000</v>
      </c>
      <c r="M53" s="90">
        <f>+'2025 Bldg'!D54</f>
        <v>847825</v>
      </c>
      <c r="N53" s="22">
        <f>+B53+D53+F53+H53+J53+L53</f>
        <v>9470000</v>
      </c>
      <c r="O53" s="18">
        <f t="shared" si="1"/>
        <v>2062812.5</v>
      </c>
      <c r="P53" s="19">
        <f t="shared" si="0"/>
        <v>11532812.5</v>
      </c>
      <c r="Q53" s="17">
        <f>+P52+P53</f>
        <v>13595625</v>
      </c>
    </row>
    <row r="54" spans="1:17" x14ac:dyDescent="0.2">
      <c r="A54" s="82"/>
      <c r="B54" s="73"/>
      <c r="C54" s="64"/>
      <c r="D54" s="71"/>
      <c r="E54" s="140">
        <f>+'2019 Bldg'!D54</f>
        <v>188750</v>
      </c>
      <c r="F54" s="136"/>
      <c r="G54" s="140"/>
      <c r="H54" s="136"/>
      <c r="I54" s="153">
        <f>+'2024 Bldg'!D54</f>
        <v>893625.00000000012</v>
      </c>
      <c r="J54" s="71"/>
      <c r="K54" s="89"/>
      <c r="L54" s="174"/>
      <c r="M54" s="89">
        <f>+'2025 Bldg'!D55</f>
        <v>783818.75</v>
      </c>
      <c r="N54" s="23"/>
      <c r="O54" s="6">
        <f t="shared" si="1"/>
        <v>1866193.75</v>
      </c>
      <c r="P54" s="14">
        <f t="shared" si="0"/>
        <v>1866193.75</v>
      </c>
      <c r="Q54" s="3"/>
    </row>
    <row r="55" spans="1:17" x14ac:dyDescent="0.2">
      <c r="A55" s="16">
        <v>53873</v>
      </c>
      <c r="B55" s="72"/>
      <c r="C55" s="24"/>
      <c r="D55" s="92">
        <f>+'2019 Bldg'!B55</f>
        <v>2395000</v>
      </c>
      <c r="E55" s="141">
        <f>+'2019 Bldg'!D55</f>
        <v>188750</v>
      </c>
      <c r="F55" s="139"/>
      <c r="G55" s="141"/>
      <c r="H55" s="139">
        <f>+'2024 Bldg'!B55</f>
        <v>4640000</v>
      </c>
      <c r="I55" s="154">
        <f>+'2024 Bldg'!D55</f>
        <v>893625.00000000012</v>
      </c>
      <c r="J55" s="92"/>
      <c r="K55" s="90"/>
      <c r="L55" s="92">
        <f>+'2025 Bldg'!B56</f>
        <v>2825000</v>
      </c>
      <c r="M55" s="90">
        <f>+'2025 Bldg'!D56</f>
        <v>783818.75</v>
      </c>
      <c r="N55" s="22">
        <f>+B55+D55+F55+H55+J55+L55</f>
        <v>9860000</v>
      </c>
      <c r="O55" s="18">
        <f t="shared" si="1"/>
        <v>1866193.75</v>
      </c>
      <c r="P55" s="19">
        <f t="shared" si="0"/>
        <v>11726193.75</v>
      </c>
      <c r="Q55" s="17">
        <f>+P54+P55</f>
        <v>13592387.5</v>
      </c>
    </row>
    <row r="56" spans="1:17" x14ac:dyDescent="0.2">
      <c r="A56" s="82"/>
      <c r="B56" s="73"/>
      <c r="C56" s="64"/>
      <c r="D56" s="71"/>
      <c r="E56" s="140">
        <f>+'2019 Bldg'!D56</f>
        <v>128875</v>
      </c>
      <c r="F56" s="136"/>
      <c r="G56" s="140"/>
      <c r="H56" s="136"/>
      <c r="I56" s="153">
        <f>+'2024 Bldg'!D56</f>
        <v>800825.00000000012</v>
      </c>
      <c r="J56" s="71"/>
      <c r="K56" s="89"/>
      <c r="L56" s="174"/>
      <c r="M56" s="89">
        <f>+'2025 Bldg'!D57</f>
        <v>716725</v>
      </c>
      <c r="N56" s="23"/>
      <c r="O56" s="6">
        <f t="shared" si="1"/>
        <v>1646425</v>
      </c>
      <c r="P56" s="14">
        <f t="shared" si="0"/>
        <v>1646425</v>
      </c>
      <c r="Q56" s="3"/>
    </row>
    <row r="57" spans="1:17" x14ac:dyDescent="0.2">
      <c r="A57" s="16">
        <v>54239</v>
      </c>
      <c r="B57" s="72"/>
      <c r="C57" s="24"/>
      <c r="D57" s="92">
        <f>+'2019 Bldg'!B57</f>
        <v>2515000</v>
      </c>
      <c r="E57" s="141">
        <f>+'2019 Bldg'!D57</f>
        <v>128875</v>
      </c>
      <c r="F57" s="139"/>
      <c r="G57" s="141"/>
      <c r="H57" s="139">
        <f>+'2024 Bldg'!B57</f>
        <v>4825000</v>
      </c>
      <c r="I57" s="154">
        <f>+'2024 Bldg'!D57</f>
        <v>800825.00000000012</v>
      </c>
      <c r="J57" s="92"/>
      <c r="K57" s="90"/>
      <c r="L57" s="92">
        <f>+'2025 Bldg'!B58</f>
        <v>2960000</v>
      </c>
      <c r="M57" s="90">
        <f>+'2025 Bldg'!D58</f>
        <v>716725</v>
      </c>
      <c r="N57" s="22">
        <f>+B57+D57+F57+H57+J57+L57</f>
        <v>10300000</v>
      </c>
      <c r="O57" s="18">
        <f t="shared" si="1"/>
        <v>1646425</v>
      </c>
      <c r="P57" s="19">
        <f t="shared" si="0"/>
        <v>11946425</v>
      </c>
      <c r="Q57" s="17">
        <f>+P56+P57</f>
        <v>13592850</v>
      </c>
    </row>
    <row r="58" spans="1:17" x14ac:dyDescent="0.2">
      <c r="A58" s="82"/>
      <c r="B58" s="73"/>
      <c r="C58" s="64"/>
      <c r="D58" s="71"/>
      <c r="E58" s="140">
        <f>+'2019 Bldg'!D58</f>
        <v>66000</v>
      </c>
      <c r="F58" s="136"/>
      <c r="G58" s="140"/>
      <c r="H58" s="136"/>
      <c r="I58" s="153">
        <f>+'2024 Bldg'!D58</f>
        <v>704325.00000000012</v>
      </c>
      <c r="J58" s="71"/>
      <c r="K58" s="89"/>
      <c r="L58" s="174"/>
      <c r="M58" s="89">
        <f>+'2025 Bldg'!D59</f>
        <v>646425</v>
      </c>
      <c r="N58" s="23"/>
      <c r="O58" s="6">
        <f t="shared" si="1"/>
        <v>1416750</v>
      </c>
      <c r="P58" s="14">
        <f t="shared" si="0"/>
        <v>1416750</v>
      </c>
      <c r="Q58" s="3"/>
    </row>
    <row r="59" spans="1:17" x14ac:dyDescent="0.2">
      <c r="A59" s="16">
        <v>54604</v>
      </c>
      <c r="B59" s="72"/>
      <c r="C59" s="24"/>
      <c r="D59" s="92">
        <f>+'2019 Bldg'!B59</f>
        <v>2640000</v>
      </c>
      <c r="E59" s="141">
        <f>+'2019 Bldg'!D59</f>
        <v>66000</v>
      </c>
      <c r="F59" s="139"/>
      <c r="G59" s="141"/>
      <c r="H59" s="139">
        <f>+'2024 Bldg'!B59</f>
        <v>5020000</v>
      </c>
      <c r="I59" s="154">
        <f>+'2024 Bldg'!D59</f>
        <v>704325.00000000012</v>
      </c>
      <c r="J59" s="92"/>
      <c r="K59" s="90"/>
      <c r="L59" s="92">
        <f>+'2025 Bldg'!B60</f>
        <v>3100000</v>
      </c>
      <c r="M59" s="90">
        <f>+'2025 Bldg'!D60</f>
        <v>646425</v>
      </c>
      <c r="N59" s="22">
        <f>+B59+D59+F59+H59+J59+L59</f>
        <v>10760000</v>
      </c>
      <c r="O59" s="18">
        <f t="shared" si="1"/>
        <v>1416750</v>
      </c>
      <c r="P59" s="19">
        <f t="shared" si="0"/>
        <v>12176750</v>
      </c>
      <c r="Q59" s="17">
        <f>+P58+P59</f>
        <v>13593500</v>
      </c>
    </row>
    <row r="60" spans="1:17" x14ac:dyDescent="0.2">
      <c r="A60" s="82"/>
      <c r="B60" s="73"/>
      <c r="C60" s="64"/>
      <c r="D60" s="71"/>
      <c r="E60" s="140"/>
      <c r="F60" s="136"/>
      <c r="G60" s="140"/>
      <c r="H60" s="136"/>
      <c r="I60" s="153">
        <f>+'2024 Bldg'!D60</f>
        <v>603925.00000000012</v>
      </c>
      <c r="J60" s="71"/>
      <c r="K60" s="89"/>
      <c r="L60" s="174"/>
      <c r="M60" s="89">
        <f>+'2025 Bldg'!D61</f>
        <v>572800</v>
      </c>
      <c r="N60" s="23"/>
      <c r="O60" s="6">
        <f t="shared" si="1"/>
        <v>1176725</v>
      </c>
      <c r="P60" s="14">
        <f t="shared" si="0"/>
        <v>1176725</v>
      </c>
      <c r="Q60" s="3"/>
    </row>
    <row r="61" spans="1:17" x14ac:dyDescent="0.2">
      <c r="A61" s="16">
        <v>54969</v>
      </c>
      <c r="B61" s="72"/>
      <c r="C61" s="24"/>
      <c r="D61" s="92"/>
      <c r="E61" s="141"/>
      <c r="F61" s="139"/>
      <c r="G61" s="141"/>
      <c r="H61" s="139">
        <f>+'2024 Bldg'!B61</f>
        <v>5220000</v>
      </c>
      <c r="I61" s="154">
        <f>+'2024 Bldg'!D61</f>
        <v>603925.00000000012</v>
      </c>
      <c r="J61" s="92"/>
      <c r="K61" s="90"/>
      <c r="L61" s="92">
        <f>+'2025 Bldg'!B62</f>
        <v>3245000</v>
      </c>
      <c r="M61" s="90">
        <f>+'2025 Bldg'!D62</f>
        <v>572800</v>
      </c>
      <c r="N61" s="22">
        <f>+B61+D61+F61+H61+J61+L61</f>
        <v>8465000</v>
      </c>
      <c r="O61" s="18">
        <f t="shared" si="1"/>
        <v>1176725</v>
      </c>
      <c r="P61" s="19">
        <f t="shared" si="0"/>
        <v>9641725</v>
      </c>
      <c r="Q61" s="17">
        <f>+P60+P61</f>
        <v>10818450</v>
      </c>
    </row>
    <row r="62" spans="1:17" x14ac:dyDescent="0.2">
      <c r="A62" s="82"/>
      <c r="B62" s="73"/>
      <c r="C62" s="64"/>
      <c r="D62" s="71"/>
      <c r="E62" s="140"/>
      <c r="F62" s="136"/>
      <c r="G62" s="140"/>
      <c r="H62" s="136"/>
      <c r="I62" s="153">
        <f>+'2024 Bldg'!D62</f>
        <v>493000.00000000006</v>
      </c>
      <c r="J62" s="71"/>
      <c r="K62" s="89"/>
      <c r="L62" s="174"/>
      <c r="M62" s="89">
        <f>+'2025 Bldg'!D63</f>
        <v>495731.25</v>
      </c>
      <c r="N62" s="23"/>
      <c r="O62" s="6">
        <f t="shared" si="1"/>
        <v>988731.25</v>
      </c>
      <c r="P62" s="14">
        <f t="shared" si="0"/>
        <v>988731.25</v>
      </c>
      <c r="Q62" s="3"/>
    </row>
    <row r="63" spans="1:17" x14ac:dyDescent="0.2">
      <c r="A63" s="16">
        <v>55334</v>
      </c>
      <c r="B63" s="72"/>
      <c r="C63" s="24"/>
      <c r="D63" s="92"/>
      <c r="E63" s="141"/>
      <c r="F63" s="139"/>
      <c r="G63" s="141"/>
      <c r="H63" s="139">
        <f>+'2024 Bldg'!B63</f>
        <v>5445000</v>
      </c>
      <c r="I63" s="154">
        <f>+'2024 Bldg'!D63</f>
        <v>493000.00000000006</v>
      </c>
      <c r="J63" s="92"/>
      <c r="K63" s="90"/>
      <c r="L63" s="92">
        <f>+'2025 Bldg'!B64</f>
        <v>3400000</v>
      </c>
      <c r="M63" s="90">
        <f>+'2025 Bldg'!D64</f>
        <v>495731.25</v>
      </c>
      <c r="N63" s="22">
        <f>+B63+D63+F63+H63+J63+L63</f>
        <v>8845000</v>
      </c>
      <c r="O63" s="18">
        <f t="shared" si="1"/>
        <v>988731.25</v>
      </c>
      <c r="P63" s="19">
        <f t="shared" si="0"/>
        <v>9833731.25</v>
      </c>
      <c r="Q63" s="17">
        <f>+P62+P63</f>
        <v>10822462.5</v>
      </c>
    </row>
    <row r="64" spans="1:17" x14ac:dyDescent="0.2">
      <c r="A64" s="82"/>
      <c r="B64" s="73"/>
      <c r="C64" s="64"/>
      <c r="D64" s="71"/>
      <c r="E64" s="140"/>
      <c r="F64" s="136"/>
      <c r="G64" s="140"/>
      <c r="H64" s="136"/>
      <c r="I64" s="153">
        <f>+'2024 Bldg'!D64</f>
        <v>377293.75000000006</v>
      </c>
      <c r="J64" s="71"/>
      <c r="K64" s="89"/>
      <c r="L64" s="174"/>
      <c r="M64" s="89">
        <f>+'2025 Bldg'!D65</f>
        <v>406481.25</v>
      </c>
      <c r="N64" s="23"/>
      <c r="O64" s="6">
        <f t="shared" si="1"/>
        <v>783775</v>
      </c>
      <c r="P64" s="14">
        <f t="shared" si="0"/>
        <v>783775</v>
      </c>
      <c r="Q64" s="3"/>
    </row>
    <row r="65" spans="1:17" x14ac:dyDescent="0.2">
      <c r="A65" s="16">
        <v>55700</v>
      </c>
      <c r="B65" s="72"/>
      <c r="C65" s="24"/>
      <c r="D65" s="92"/>
      <c r="E65" s="141"/>
      <c r="F65" s="139"/>
      <c r="G65" s="141"/>
      <c r="H65" s="139">
        <f>+'2024 Bldg'!B65</f>
        <v>5675000</v>
      </c>
      <c r="I65" s="154">
        <f>+'2024 Bldg'!D65</f>
        <v>377293.75000000006</v>
      </c>
      <c r="J65" s="92"/>
      <c r="K65" s="90"/>
      <c r="L65" s="92">
        <f>+'2025 Bldg'!B66</f>
        <v>3580000</v>
      </c>
      <c r="M65" s="90">
        <f>+'2025 Bldg'!D66</f>
        <v>406481.25</v>
      </c>
      <c r="N65" s="22">
        <f>+B65+D65+F65+H65+J65+L65</f>
        <v>9255000</v>
      </c>
      <c r="O65" s="18">
        <f t="shared" si="1"/>
        <v>783775</v>
      </c>
      <c r="P65" s="19">
        <f t="shared" si="0"/>
        <v>10038775</v>
      </c>
      <c r="Q65" s="17">
        <f>+P64+P65</f>
        <v>10822550</v>
      </c>
    </row>
    <row r="66" spans="1:17" x14ac:dyDescent="0.2">
      <c r="A66" s="82"/>
      <c r="B66" s="73"/>
      <c r="C66" s="64"/>
      <c r="D66" s="71"/>
      <c r="E66" s="140"/>
      <c r="F66" s="136"/>
      <c r="G66" s="140"/>
      <c r="H66" s="136"/>
      <c r="I66" s="153">
        <f>+'2024 Bldg'!D66</f>
        <v>256700.00000000003</v>
      </c>
      <c r="J66" s="71"/>
      <c r="K66" s="89"/>
      <c r="L66" s="174"/>
      <c r="M66" s="89">
        <f>+'2025 Bldg'!D67</f>
        <v>312506.25</v>
      </c>
      <c r="N66" s="23"/>
      <c r="O66" s="6">
        <f t="shared" si="1"/>
        <v>569206.25</v>
      </c>
      <c r="P66" s="14">
        <f t="shared" si="0"/>
        <v>569206.25</v>
      </c>
      <c r="Q66" s="3"/>
    </row>
    <row r="67" spans="1:17" x14ac:dyDescent="0.2">
      <c r="A67" s="16">
        <v>56065</v>
      </c>
      <c r="B67" s="72"/>
      <c r="C67" s="24"/>
      <c r="D67" s="92"/>
      <c r="E67" s="141"/>
      <c r="F67" s="139"/>
      <c r="G67" s="141"/>
      <c r="H67" s="139">
        <f>+'2024 Bldg'!B67</f>
        <v>5915000</v>
      </c>
      <c r="I67" s="154">
        <f>+'2024 Bldg'!D67</f>
        <v>256700.00000000003</v>
      </c>
      <c r="J67" s="92"/>
      <c r="K67" s="90"/>
      <c r="L67" s="92">
        <f>+'2025 Bldg'!B68</f>
        <v>3765000</v>
      </c>
      <c r="M67" s="90">
        <f>+'2025 Bldg'!D68</f>
        <v>312506.25</v>
      </c>
      <c r="N67" s="22">
        <f>+B67+D67+F67+H67+J67+L67</f>
        <v>9680000</v>
      </c>
      <c r="O67" s="18">
        <f t="shared" si="1"/>
        <v>569206.25</v>
      </c>
      <c r="P67" s="19">
        <f t="shared" si="0"/>
        <v>10249206.25</v>
      </c>
      <c r="Q67" s="17">
        <f>+P66+P67</f>
        <v>10818412.5</v>
      </c>
    </row>
    <row r="68" spans="1:17" x14ac:dyDescent="0.2">
      <c r="A68" s="82"/>
      <c r="B68" s="73"/>
      <c r="C68" s="64"/>
      <c r="D68" s="71"/>
      <c r="E68" s="140"/>
      <c r="F68" s="136"/>
      <c r="G68" s="140"/>
      <c r="H68" s="136"/>
      <c r="I68" s="153">
        <f>+'2024 Bldg'!D68</f>
        <v>131006.25000000001</v>
      </c>
      <c r="J68" s="71"/>
      <c r="K68" s="89"/>
      <c r="L68" s="174"/>
      <c r="M68" s="89">
        <f>+'2025 Bldg'!D69</f>
        <v>213675</v>
      </c>
      <c r="N68" s="23"/>
      <c r="O68" s="6">
        <f t="shared" si="1"/>
        <v>344681.25</v>
      </c>
      <c r="P68" s="14">
        <f t="shared" si="0"/>
        <v>344681.25</v>
      </c>
      <c r="Q68" s="3"/>
    </row>
    <row r="69" spans="1:17" x14ac:dyDescent="0.2">
      <c r="A69" s="16">
        <v>56430</v>
      </c>
      <c r="B69" s="72"/>
      <c r="C69" s="24"/>
      <c r="D69" s="92"/>
      <c r="E69" s="141"/>
      <c r="F69" s="139"/>
      <c r="G69" s="141"/>
      <c r="H69" s="139">
        <f>+'2024 Bldg'!B69</f>
        <v>6165000</v>
      </c>
      <c r="I69" s="154">
        <f>+'2024 Bldg'!D69</f>
        <v>131006.25000000001</v>
      </c>
      <c r="J69" s="92"/>
      <c r="K69" s="90"/>
      <c r="L69" s="92">
        <f>+'2025 Bldg'!B70</f>
        <v>3965000</v>
      </c>
      <c r="M69" s="90">
        <f>+'2025 Bldg'!D70</f>
        <v>213675</v>
      </c>
      <c r="N69" s="22">
        <f>+B69+D69+F69+H69+J69+L69</f>
        <v>10130000</v>
      </c>
      <c r="O69" s="18">
        <f t="shared" si="1"/>
        <v>344681.25</v>
      </c>
      <c r="P69" s="19">
        <f t="shared" si="0"/>
        <v>10474681.25</v>
      </c>
      <c r="Q69" s="17">
        <f>+P68+P69</f>
        <v>10819362.5</v>
      </c>
    </row>
    <row r="70" spans="1:17" x14ac:dyDescent="0.2">
      <c r="A70" s="82"/>
      <c r="B70" s="73"/>
      <c r="C70" s="64"/>
      <c r="D70" s="71"/>
      <c r="E70" s="140"/>
      <c r="F70" s="136"/>
      <c r="G70" s="140"/>
      <c r="H70" s="136"/>
      <c r="I70" s="153"/>
      <c r="J70" s="71"/>
      <c r="K70" s="89"/>
      <c r="L70" s="174"/>
      <c r="M70" s="89">
        <f>+'2025 Bldg'!D71</f>
        <v>109593.75</v>
      </c>
      <c r="N70" s="23"/>
      <c r="O70" s="6">
        <f t="shared" si="1"/>
        <v>109593.75</v>
      </c>
      <c r="P70" s="14">
        <f t="shared" ref="P70:P71" si="2">+N70+O70</f>
        <v>109593.75</v>
      </c>
      <c r="Q70" s="3"/>
    </row>
    <row r="71" spans="1:17" x14ac:dyDescent="0.2">
      <c r="A71" s="16">
        <v>56795</v>
      </c>
      <c r="B71" s="72"/>
      <c r="C71" s="24"/>
      <c r="D71" s="92"/>
      <c r="E71" s="141"/>
      <c r="F71" s="139"/>
      <c r="G71" s="141"/>
      <c r="H71" s="139"/>
      <c r="I71" s="154"/>
      <c r="J71" s="92"/>
      <c r="K71" s="90"/>
      <c r="L71" s="92">
        <f>+'2025 Bldg'!B72</f>
        <v>4175000</v>
      </c>
      <c r="M71" s="90">
        <f>+'2025 Bldg'!D72</f>
        <v>109593.75</v>
      </c>
      <c r="N71" s="22">
        <f>+B71+D71+F71+H71+J71+L71</f>
        <v>4175000</v>
      </c>
      <c r="O71" s="18">
        <f t="shared" si="1"/>
        <v>109593.75</v>
      </c>
      <c r="P71" s="19">
        <f t="shared" si="2"/>
        <v>4284593.75</v>
      </c>
      <c r="Q71" s="17">
        <f>+P70+P71</f>
        <v>4394187.5</v>
      </c>
    </row>
    <row r="72" spans="1:17" ht="13.5" thickBot="1" x14ac:dyDescent="0.25">
      <c r="A72" s="7"/>
      <c r="B72" s="74">
        <f>SUM(B10:B71)</f>
        <v>30000</v>
      </c>
      <c r="C72" s="25">
        <f t="shared" ref="C72:Q72" si="3">SUM(C10:C71)</f>
        <v>890000</v>
      </c>
      <c r="D72" s="74">
        <f t="shared" si="3"/>
        <v>42095000</v>
      </c>
      <c r="E72" s="142">
        <f t="shared" si="3"/>
        <v>27241237.5</v>
      </c>
      <c r="F72" s="68">
        <f t="shared" si="3"/>
        <v>6450000</v>
      </c>
      <c r="G72" s="142">
        <f t="shared" si="3"/>
        <v>1246400</v>
      </c>
      <c r="H72" s="68">
        <f t="shared" si="3"/>
        <v>105230000</v>
      </c>
      <c r="I72" s="156">
        <f t="shared" si="3"/>
        <v>87631556.527777776</v>
      </c>
      <c r="J72" s="74">
        <f t="shared" si="3"/>
        <v>4920000</v>
      </c>
      <c r="K72" s="91">
        <f t="shared" si="3"/>
        <v>2052893.3333333333</v>
      </c>
      <c r="L72" s="74">
        <f t="shared" si="3"/>
        <v>68075000</v>
      </c>
      <c r="M72" s="91">
        <f t="shared" si="3"/>
        <v>63023244.406944446</v>
      </c>
      <c r="N72" s="25">
        <f t="shared" si="3"/>
        <v>226800000</v>
      </c>
      <c r="O72" s="8">
        <f t="shared" si="3"/>
        <v>182085331.76805556</v>
      </c>
      <c r="P72" s="15">
        <f t="shared" si="3"/>
        <v>408885331.76805556</v>
      </c>
      <c r="Q72" s="9">
        <f t="shared" si="3"/>
        <v>408885331.76805556</v>
      </c>
    </row>
    <row r="73" spans="1:17" ht="13.5" thickTop="1" x14ac:dyDescent="0.2">
      <c r="A73" s="3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</row>
    <row r="74" spans="1:17" x14ac:dyDescent="0.2">
      <c r="A74" s="4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4"/>
      <c r="O74" s="4"/>
      <c r="P74" s="4"/>
      <c r="Q74" s="4"/>
    </row>
    <row r="75" spans="1:17" x14ac:dyDescent="0.2">
      <c r="A75" s="4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 s="4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2"/>
    </row>
    <row r="77" spans="1:17" x14ac:dyDescent="0.2">
      <c r="A77" s="1"/>
    </row>
    <row r="78" spans="1:17" x14ac:dyDescent="0.2">
      <c r="A78" s="1"/>
    </row>
    <row r="79" spans="1:17" x14ac:dyDescent="0.2">
      <c r="A79" s="1"/>
    </row>
    <row r="80" spans="1:17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</sheetData>
  <mergeCells count="11">
    <mergeCell ref="A1:Q1"/>
    <mergeCell ref="A2:Q2"/>
    <mergeCell ref="A4:Q4"/>
    <mergeCell ref="A6:Q6"/>
    <mergeCell ref="N8:Q8"/>
    <mergeCell ref="B8:C8"/>
    <mergeCell ref="D8:E8"/>
    <mergeCell ref="F8:G8"/>
    <mergeCell ref="H8:I8"/>
    <mergeCell ref="J8:K8"/>
    <mergeCell ref="L8:M8"/>
  </mergeCells>
  <printOptions horizontalCentered="1"/>
  <pageMargins left="0.25" right="0.25" top="0.5" bottom="0" header="0.5" footer="0.5"/>
  <pageSetup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5380-CF3A-472D-9510-5CB2BF2ED0C3}">
  <sheetPr>
    <pageSetUpPr fitToPage="1"/>
  </sheetPr>
  <dimension ref="A1:Y36"/>
  <sheetViews>
    <sheetView zoomScaleNormal="100" workbookViewId="0">
      <selection activeCell="G24" sqref="G24"/>
    </sheetView>
  </sheetViews>
  <sheetFormatPr defaultRowHeight="12.75" x14ac:dyDescent="0.2"/>
  <cols>
    <col min="2" max="2" width="14.140625" customWidth="1"/>
    <col min="3" max="3" width="14" bestFit="1" customWidth="1"/>
    <col min="4" max="4" width="10.42578125" bestFit="1" customWidth="1"/>
    <col min="5" max="5" width="9.7109375" bestFit="1" customWidth="1"/>
    <col min="6" max="6" width="12.28515625" customWidth="1"/>
    <col min="7" max="7" width="11.28515625" bestFit="1" customWidth="1"/>
    <col min="8" max="8" width="10.28515625" bestFit="1" customWidth="1"/>
    <col min="9" max="9" width="9.7109375" bestFit="1" customWidth="1"/>
    <col min="10" max="12" width="10.28515625" bestFit="1" customWidth="1"/>
    <col min="13" max="13" width="9.7109375" bestFit="1" customWidth="1"/>
    <col min="14" max="14" width="14.140625" customWidth="1"/>
    <col min="15" max="15" width="12.7109375" customWidth="1"/>
    <col min="16" max="16" width="13.85546875" customWidth="1"/>
    <col min="17" max="22" width="12.42578125" customWidth="1"/>
    <col min="24" max="24" width="15" bestFit="1" customWidth="1"/>
  </cols>
  <sheetData>
    <row r="1" spans="1:25" ht="15.75" x14ac:dyDescent="0.25">
      <c r="A1" s="161" t="s">
        <v>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25" x14ac:dyDescent="0.2">
      <c r="A2" s="162" t="s">
        <v>12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</row>
    <row r="4" spans="1:25" ht="15.75" x14ac:dyDescent="0.25">
      <c r="A4" s="161" t="s">
        <v>38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</row>
    <row r="6" spans="1:25" x14ac:dyDescent="0.2">
      <c r="A6" s="170">
        <v>45138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</row>
    <row r="7" spans="1:25" ht="13.5" thickBot="1" x14ac:dyDescent="0.25"/>
    <row r="8" spans="1:25" ht="14.25" thickTop="1" thickBot="1" x14ac:dyDescent="0.25"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5"/>
    </row>
    <row r="9" spans="1:25" ht="13.5" thickTop="1" x14ac:dyDescent="0.2">
      <c r="A9" s="98" t="s">
        <v>26</v>
      </c>
      <c r="B9" s="126" t="s">
        <v>33</v>
      </c>
      <c r="C9" s="130" t="s">
        <v>37</v>
      </c>
      <c r="D9" s="171" t="s">
        <v>19</v>
      </c>
      <c r="E9" s="172"/>
      <c r="F9" s="171" t="s">
        <v>22</v>
      </c>
      <c r="G9" s="172"/>
      <c r="H9" s="173" t="s">
        <v>25</v>
      </c>
      <c r="I9" s="172"/>
      <c r="J9" s="173" t="s">
        <v>41</v>
      </c>
      <c r="K9" s="172"/>
      <c r="L9" s="173" t="s">
        <v>42</v>
      </c>
      <c r="M9" s="172"/>
      <c r="N9" s="168" t="s">
        <v>35</v>
      </c>
      <c r="O9" s="169"/>
      <c r="P9" s="126" t="s">
        <v>34</v>
      </c>
      <c r="Q9" s="110"/>
      <c r="R9" s="110"/>
      <c r="S9" s="110"/>
      <c r="T9" s="110"/>
      <c r="U9" s="110"/>
      <c r="V9" s="110"/>
      <c r="X9" s="99" t="s">
        <v>27</v>
      </c>
      <c r="Y9" s="100" t="s">
        <v>28</v>
      </c>
    </row>
    <row r="10" spans="1:25" x14ac:dyDescent="0.2">
      <c r="A10" s="101" t="s">
        <v>1</v>
      </c>
      <c r="B10" s="127" t="s">
        <v>29</v>
      </c>
      <c r="C10" s="11" t="s">
        <v>32</v>
      </c>
      <c r="D10" s="116" t="s">
        <v>3</v>
      </c>
      <c r="E10" s="117" t="s">
        <v>5</v>
      </c>
      <c r="F10" s="116" t="s">
        <v>3</v>
      </c>
      <c r="G10" s="117" t="s">
        <v>5</v>
      </c>
      <c r="H10" s="120" t="s">
        <v>3</v>
      </c>
      <c r="I10" s="117" t="s">
        <v>5</v>
      </c>
      <c r="J10" s="120" t="s">
        <v>3</v>
      </c>
      <c r="K10" s="117" t="s">
        <v>5</v>
      </c>
      <c r="L10" s="120" t="s">
        <v>3</v>
      </c>
      <c r="M10" s="117" t="s">
        <v>5</v>
      </c>
      <c r="N10" s="123" t="s">
        <v>3</v>
      </c>
      <c r="O10" s="118" t="s">
        <v>5</v>
      </c>
      <c r="P10" s="10" t="s">
        <v>29</v>
      </c>
      <c r="Q10" s="1"/>
      <c r="R10" s="1"/>
      <c r="S10" s="1"/>
      <c r="T10" s="1"/>
      <c r="U10" s="1"/>
      <c r="V10" s="1"/>
      <c r="X10" s="102" t="s">
        <v>30</v>
      </c>
      <c r="Y10" s="103" t="s">
        <v>31</v>
      </c>
    </row>
    <row r="11" spans="1:25" x14ac:dyDescent="0.2">
      <c r="A11" s="106">
        <v>45838</v>
      </c>
      <c r="B11" s="128">
        <v>16771976</v>
      </c>
      <c r="C11" s="17">
        <f t="shared" ref="C11:C17" si="0">(0.5/100*X11)*0.98</f>
        <v>8467047.7815000005</v>
      </c>
      <c r="D11" s="121">
        <f>+'2013 Rfdg'!B11</f>
        <v>30000</v>
      </c>
      <c r="E11" s="122">
        <f>+'2013 Rfdg'!D11</f>
        <v>890000</v>
      </c>
      <c r="F11" s="107">
        <f>+'2019 Bldg'!B11</f>
        <v>960000</v>
      </c>
      <c r="G11" s="19">
        <v>1811800</v>
      </c>
      <c r="H11" s="22">
        <f>+'2021 Rfdg'!B11</f>
        <v>0</v>
      </c>
      <c r="I11" s="19">
        <f>+'2021 Rfdg'!D10+'2021 Rfdg'!D11</f>
        <v>247700</v>
      </c>
      <c r="J11" s="22">
        <f>+'2024 Bldg'!B11</f>
        <v>1705000</v>
      </c>
      <c r="K11" s="19">
        <f>+'2024 Bldg'!D10+'2024 Bldg'!D11</f>
        <v>4722306.527777778</v>
      </c>
      <c r="L11" s="22"/>
      <c r="M11" s="19"/>
      <c r="N11" s="107" t="e">
        <f>+#REF!+D11+#REF!+#REF!+F11+H11</f>
        <v>#REF!</v>
      </c>
      <c r="O11" s="17" t="e">
        <f>+#REF!+E11+#REF!+#REF!+G11+I11</f>
        <v>#REF!</v>
      </c>
      <c r="P11" s="128" t="e">
        <f t="shared" ref="P11:P17" si="1">+B11+C11-N11-O11</f>
        <v>#REF!</v>
      </c>
      <c r="Q11" s="108"/>
      <c r="R11" s="108" t="e">
        <f>+#REF!-N11</f>
        <v>#REF!</v>
      </c>
      <c r="S11" s="108" t="e">
        <f t="shared" ref="S11:S17" si="2">+N11+O11</f>
        <v>#REF!</v>
      </c>
      <c r="T11" s="108"/>
      <c r="U11" s="108"/>
      <c r="V11" s="108"/>
      <c r="X11" s="107">
        <v>1727968935</v>
      </c>
      <c r="Y11" s="29">
        <v>0.09</v>
      </c>
    </row>
    <row r="12" spans="1:25" x14ac:dyDescent="0.2">
      <c r="A12" s="104">
        <v>46203</v>
      </c>
      <c r="B12" s="112" t="e">
        <f t="shared" ref="B12:B17" si="3">+P11</f>
        <v>#REF!</v>
      </c>
      <c r="C12" s="3">
        <f t="shared" si="0"/>
        <v>9144411.6040199995</v>
      </c>
      <c r="D12" s="105"/>
      <c r="E12" s="14"/>
      <c r="F12" s="105">
        <f>+'2019 Bldg'!B13</f>
        <v>1010000</v>
      </c>
      <c r="G12" s="14">
        <v>1763800</v>
      </c>
      <c r="H12" s="23">
        <f>+'2021 Rfdg'!B13</f>
        <v>820000</v>
      </c>
      <c r="I12" s="14">
        <f>+'2021 Rfdg'!D12+'2021 Rfdg'!D13</f>
        <v>247700</v>
      </c>
      <c r="J12" s="23"/>
      <c r="K12" s="14"/>
      <c r="L12" s="23"/>
      <c r="M12" s="14"/>
      <c r="N12" s="105" t="e">
        <f>+#REF!+D12+#REF!+#REF!+F12+H12</f>
        <v>#REF!</v>
      </c>
      <c r="O12" s="3" t="e">
        <f>+#REF!+E12+#REF!+#REF!+G12+I12</f>
        <v>#REF!</v>
      </c>
      <c r="P12" s="112" t="e">
        <f t="shared" si="1"/>
        <v>#REF!</v>
      </c>
      <c r="Q12" s="108"/>
      <c r="R12" s="108" t="e">
        <f t="shared" ref="R12:R17" si="4">+R11-N12</f>
        <v>#REF!</v>
      </c>
      <c r="S12" s="108" t="e">
        <f t="shared" si="2"/>
        <v>#REF!</v>
      </c>
      <c r="T12" s="108"/>
      <c r="U12" s="108"/>
      <c r="V12" s="108"/>
      <c r="X12" s="105">
        <f t="shared" ref="X12:X26" si="5">+X11*Y12+X11</f>
        <v>1866206449.8</v>
      </c>
      <c r="Y12" s="30">
        <v>0.08</v>
      </c>
    </row>
    <row r="13" spans="1:25" x14ac:dyDescent="0.2">
      <c r="A13" s="104">
        <v>46568</v>
      </c>
      <c r="B13" s="112" t="e">
        <f t="shared" si="3"/>
        <v>#REF!</v>
      </c>
      <c r="C13" s="3">
        <f t="shared" si="0"/>
        <v>9784520.4163013995</v>
      </c>
      <c r="D13" s="105"/>
      <c r="E13" s="14"/>
      <c r="F13" s="105">
        <f>+'2019 Bldg'!B15</f>
        <v>1060000</v>
      </c>
      <c r="G13" s="14">
        <v>1713300</v>
      </c>
      <c r="H13" s="23">
        <f>+'2021 Rfdg'!B15</f>
        <v>855000</v>
      </c>
      <c r="I13" s="14">
        <f>+'2021 Rfdg'!D14+'2021 Rfdg'!D15</f>
        <v>214900</v>
      </c>
      <c r="J13" s="23"/>
      <c r="K13" s="14"/>
      <c r="L13" s="23"/>
      <c r="M13" s="14"/>
      <c r="N13" s="105" t="e">
        <f>+#REF!+D13+#REF!+#REF!+F13+H13</f>
        <v>#REF!</v>
      </c>
      <c r="O13" s="3" t="e">
        <f>+#REF!+E13+#REF!+#REF!+G13+I13</f>
        <v>#REF!</v>
      </c>
      <c r="P13" s="112" t="e">
        <f t="shared" si="1"/>
        <v>#REF!</v>
      </c>
      <c r="Q13" s="108"/>
      <c r="R13" s="108" t="e">
        <f t="shared" si="4"/>
        <v>#REF!</v>
      </c>
      <c r="S13" s="108" t="e">
        <f t="shared" si="2"/>
        <v>#REF!</v>
      </c>
      <c r="T13" s="108"/>
      <c r="U13" s="108"/>
      <c r="V13" s="108"/>
      <c r="X13" s="105">
        <f t="shared" si="5"/>
        <v>1996840901.286</v>
      </c>
      <c r="Y13" s="30">
        <v>7.0000000000000007E-2</v>
      </c>
    </row>
    <row r="14" spans="1:25" x14ac:dyDescent="0.2">
      <c r="A14" s="104">
        <v>46934</v>
      </c>
      <c r="B14" s="112" t="e">
        <f t="shared" si="3"/>
        <v>#REF!</v>
      </c>
      <c r="C14" s="3">
        <f t="shared" si="0"/>
        <v>10371591.641279483</v>
      </c>
      <c r="D14" s="105"/>
      <c r="E14" s="14"/>
      <c r="F14" s="125">
        <f>+'2019 Bldg'!B17+27110000</f>
        <v>28225000</v>
      </c>
      <c r="G14" s="14">
        <v>1660300</v>
      </c>
      <c r="H14" s="23">
        <f>+'2021 Rfdg'!B17</f>
        <v>885000</v>
      </c>
      <c r="I14" s="14">
        <f>+'2021 Rfdg'!D16+'2021 Rfdg'!D17</f>
        <v>180700</v>
      </c>
      <c r="J14" s="23"/>
      <c r="K14" s="14"/>
      <c r="L14" s="23"/>
      <c r="M14" s="14"/>
      <c r="N14" s="105" t="e">
        <f>+#REF!+D14+#REF!+#REF!+F14+H14</f>
        <v>#REF!</v>
      </c>
      <c r="O14" s="3" t="e">
        <f>+#REF!+E14+#REF!+#REF!+G14+I14</f>
        <v>#REF!</v>
      </c>
      <c r="P14" s="112" t="e">
        <f t="shared" si="1"/>
        <v>#REF!</v>
      </c>
      <c r="Q14" s="108"/>
      <c r="R14" s="108" t="e">
        <f t="shared" si="4"/>
        <v>#REF!</v>
      </c>
      <c r="S14" s="108" t="e">
        <f t="shared" si="2"/>
        <v>#REF!</v>
      </c>
      <c r="T14" s="108"/>
      <c r="U14" s="108"/>
      <c r="V14" s="108"/>
      <c r="X14" s="105">
        <f t="shared" si="5"/>
        <v>2116651355.3631601</v>
      </c>
      <c r="Y14" s="30">
        <v>0.06</v>
      </c>
    </row>
    <row r="15" spans="1:25" x14ac:dyDescent="0.2">
      <c r="A15" s="104">
        <v>47299</v>
      </c>
      <c r="B15" s="112" t="e">
        <f t="shared" si="3"/>
        <v>#REF!</v>
      </c>
      <c r="C15" s="3">
        <f t="shared" si="0"/>
        <v>10890171.223343458</v>
      </c>
      <c r="D15" s="105"/>
      <c r="E15" s="14"/>
      <c r="F15" s="125">
        <f>+'2019 Bldg'!B19+8440000</f>
        <v>9610000</v>
      </c>
      <c r="G15" s="14">
        <v>461350</v>
      </c>
      <c r="H15" s="23">
        <f>+'2021 Rfdg'!B19</f>
        <v>920000</v>
      </c>
      <c r="I15" s="14">
        <f>+'2021 Rfdg'!D18+'2021 Rfdg'!D19</f>
        <v>145300</v>
      </c>
      <c r="J15" s="23"/>
      <c r="K15" s="14"/>
      <c r="L15" s="23"/>
      <c r="M15" s="14"/>
      <c r="N15" s="105" t="e">
        <f>+#REF!+D15+#REF!+#REF!+F15+H15</f>
        <v>#REF!</v>
      </c>
      <c r="O15" s="3" t="e">
        <f>+#REF!+E15+#REF!+#REF!+G15+I15</f>
        <v>#REF!</v>
      </c>
      <c r="P15" s="112" t="e">
        <f t="shared" si="1"/>
        <v>#REF!</v>
      </c>
      <c r="Q15" s="108"/>
      <c r="R15" s="108" t="e">
        <f t="shared" si="4"/>
        <v>#REF!</v>
      </c>
      <c r="S15" s="108" t="e">
        <f t="shared" si="2"/>
        <v>#REF!</v>
      </c>
      <c r="T15" s="108"/>
      <c r="U15" s="108"/>
      <c r="V15" s="108"/>
      <c r="X15" s="105">
        <f t="shared" si="5"/>
        <v>2222483923.1313181</v>
      </c>
      <c r="Y15" s="30">
        <v>0.05</v>
      </c>
    </row>
    <row r="16" spans="1:25" x14ac:dyDescent="0.2">
      <c r="A16" s="106">
        <v>47664</v>
      </c>
      <c r="B16" s="128" t="e">
        <f t="shared" si="3"/>
        <v>#REF!</v>
      </c>
      <c r="C16" s="17">
        <f t="shared" si="0"/>
        <v>11325778.072277199</v>
      </c>
      <c r="D16" s="107"/>
      <c r="E16" s="19"/>
      <c r="F16" s="107">
        <v>1230000</v>
      </c>
      <c r="G16" s="19">
        <v>36900</v>
      </c>
      <c r="H16" s="22">
        <f>+'2021 Rfdg'!B21</f>
        <v>945000</v>
      </c>
      <c r="I16" s="19">
        <f>+'2021 Rfdg'!D20+'2021 Rfdg'!D21</f>
        <v>108500</v>
      </c>
      <c r="J16" s="22"/>
      <c r="K16" s="19"/>
      <c r="L16" s="22"/>
      <c r="M16" s="19"/>
      <c r="N16" s="107" t="e">
        <f>+#REF!+D16+#REF!+#REF!+F16+H16</f>
        <v>#REF!</v>
      </c>
      <c r="O16" s="17" t="e">
        <f>+#REF!+E16+#REF!+#REF!+G16+I16</f>
        <v>#REF!</v>
      </c>
      <c r="P16" s="128" t="e">
        <f t="shared" si="1"/>
        <v>#REF!</v>
      </c>
      <c r="Q16" s="108"/>
      <c r="R16" s="108" t="e">
        <f t="shared" si="4"/>
        <v>#REF!</v>
      </c>
      <c r="S16" s="108" t="e">
        <f t="shared" si="2"/>
        <v>#REF!</v>
      </c>
      <c r="T16" s="108"/>
      <c r="U16" s="108"/>
      <c r="V16" s="108"/>
      <c r="X16" s="107">
        <f t="shared" si="5"/>
        <v>2311383280.056571</v>
      </c>
      <c r="Y16" s="29">
        <v>0.04</v>
      </c>
    </row>
    <row r="17" spans="1:25" ht="13.5" thickBot="1" x14ac:dyDescent="0.25">
      <c r="A17" s="119">
        <v>48029</v>
      </c>
      <c r="B17" s="113" t="e">
        <f t="shared" si="3"/>
        <v>#REF!</v>
      </c>
      <c r="C17" s="111">
        <f t="shared" si="0"/>
        <v>11778809.195168287</v>
      </c>
      <c r="D17" s="114"/>
      <c r="E17" s="115"/>
      <c r="F17" s="114"/>
      <c r="G17" s="115"/>
      <c r="H17" s="124">
        <f>+'2021 Rfdg'!B23+1030000</f>
        <v>2025000</v>
      </c>
      <c r="I17" s="115">
        <f>+'2021 Rfdg'!D22+'2021 Rfdg'!D23</f>
        <v>70700</v>
      </c>
      <c r="J17" s="124"/>
      <c r="K17" s="115"/>
      <c r="L17" s="124"/>
      <c r="M17" s="115"/>
      <c r="N17" s="114" t="e">
        <f>+#REF!+D17+#REF!+#REF!+F17+H17</f>
        <v>#REF!</v>
      </c>
      <c r="O17" s="111" t="e">
        <f>+#REF!+E17+#REF!+#REF!+G17+I17</f>
        <v>#REF!</v>
      </c>
      <c r="P17" s="113" t="e">
        <f t="shared" si="1"/>
        <v>#REF!</v>
      </c>
      <c r="Q17" s="108"/>
      <c r="R17" s="108" t="e">
        <f t="shared" si="4"/>
        <v>#REF!</v>
      </c>
      <c r="S17" s="108" t="e">
        <f t="shared" si="2"/>
        <v>#REF!</v>
      </c>
      <c r="T17" s="108"/>
      <c r="U17" s="108"/>
      <c r="V17" s="108"/>
      <c r="X17" s="105">
        <f t="shared" si="5"/>
        <v>2403838611.2588339</v>
      </c>
      <c r="Y17" s="30">
        <f t="shared" ref="Y17:Y26" si="6">+Y16</f>
        <v>0.04</v>
      </c>
    </row>
    <row r="18" spans="1:25" ht="13.5" thickTop="1" x14ac:dyDescent="0.2">
      <c r="S18" s="108"/>
      <c r="T18" s="108"/>
      <c r="U18" s="108"/>
      <c r="V18" s="108"/>
      <c r="X18" s="105">
        <f t="shared" si="5"/>
        <v>2499992155.709187</v>
      </c>
      <c r="Y18" s="30">
        <f t="shared" si="6"/>
        <v>0.04</v>
      </c>
    </row>
    <row r="19" spans="1:25" x14ac:dyDescent="0.2">
      <c r="A19" s="129" t="s">
        <v>36</v>
      </c>
      <c r="S19" s="108"/>
      <c r="T19" s="108"/>
      <c r="U19" s="108"/>
      <c r="V19" s="108"/>
      <c r="X19" s="105">
        <f t="shared" si="5"/>
        <v>2599991841.9375544</v>
      </c>
      <c r="Y19" s="30">
        <f t="shared" si="6"/>
        <v>0.04</v>
      </c>
    </row>
    <row r="20" spans="1:25" x14ac:dyDescent="0.2">
      <c r="S20" s="108"/>
      <c r="T20" s="108"/>
      <c r="U20" s="108"/>
      <c r="V20" s="108"/>
      <c r="X20" s="105">
        <f t="shared" si="5"/>
        <v>2703991515.6150565</v>
      </c>
      <c r="Y20" s="30">
        <f t="shared" si="6"/>
        <v>0.04</v>
      </c>
    </row>
    <row r="21" spans="1:25" x14ac:dyDescent="0.2">
      <c r="S21" s="108"/>
      <c r="T21" s="108"/>
      <c r="U21" s="108"/>
      <c r="V21" s="108"/>
      <c r="X21" s="107">
        <f t="shared" si="5"/>
        <v>2812151176.2396588</v>
      </c>
      <c r="Y21" s="29">
        <f t="shared" si="6"/>
        <v>0.04</v>
      </c>
    </row>
    <row r="22" spans="1:25" x14ac:dyDescent="0.2">
      <c r="S22" s="108"/>
      <c r="T22" s="108"/>
      <c r="U22" s="108"/>
      <c r="V22" s="108"/>
      <c r="X22" s="105">
        <f t="shared" si="5"/>
        <v>2924637223.2892451</v>
      </c>
      <c r="Y22" s="30">
        <f t="shared" si="6"/>
        <v>0.04</v>
      </c>
    </row>
    <row r="23" spans="1:25" x14ac:dyDescent="0.2">
      <c r="S23" s="108"/>
      <c r="T23" s="108"/>
      <c r="U23" s="108"/>
      <c r="V23" s="108"/>
      <c r="X23" s="105">
        <f t="shared" si="5"/>
        <v>3041622712.2208147</v>
      </c>
      <c r="Y23" s="30">
        <f t="shared" si="6"/>
        <v>0.04</v>
      </c>
    </row>
    <row r="24" spans="1:25" x14ac:dyDescent="0.2">
      <c r="S24" s="108"/>
      <c r="T24" s="108"/>
      <c r="U24" s="108"/>
      <c r="V24" s="108"/>
      <c r="X24" s="105">
        <f t="shared" si="5"/>
        <v>3163287620.7096472</v>
      </c>
      <c r="Y24" s="30">
        <f t="shared" si="6"/>
        <v>0.04</v>
      </c>
    </row>
    <row r="25" spans="1:25" x14ac:dyDescent="0.2">
      <c r="S25" s="108"/>
      <c r="T25" s="108"/>
      <c r="U25" s="108"/>
      <c r="V25" s="108"/>
      <c r="X25" s="105">
        <f t="shared" si="5"/>
        <v>3289819125.538033</v>
      </c>
      <c r="Y25" s="30">
        <f t="shared" si="6"/>
        <v>0.04</v>
      </c>
    </row>
    <row r="26" spans="1:25" x14ac:dyDescent="0.2">
      <c r="S26" s="108"/>
      <c r="T26" s="108"/>
      <c r="U26" s="108"/>
      <c r="V26" s="108"/>
      <c r="X26" s="107">
        <f t="shared" si="5"/>
        <v>3421411890.5595541</v>
      </c>
      <c r="Y26" s="29">
        <f t="shared" si="6"/>
        <v>0.04</v>
      </c>
    </row>
    <row r="27" spans="1:25" x14ac:dyDescent="0.2">
      <c r="S27" s="108"/>
      <c r="T27" s="108"/>
      <c r="U27" s="108"/>
      <c r="V27" s="108"/>
    </row>
    <row r="28" spans="1:25" x14ac:dyDescent="0.2"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</row>
    <row r="29" spans="1:25" x14ac:dyDescent="0.2"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</row>
    <row r="30" spans="1:25" x14ac:dyDescent="0.2"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</row>
    <row r="31" spans="1:25" x14ac:dyDescent="0.2"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</row>
    <row r="32" spans="1:25" x14ac:dyDescent="0.2"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</row>
    <row r="33" spans="4:22" x14ac:dyDescent="0.2"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</row>
    <row r="34" spans="4:22" x14ac:dyDescent="0.2"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</row>
    <row r="35" spans="4:22" x14ac:dyDescent="0.2"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</row>
    <row r="36" spans="4:22" x14ac:dyDescent="0.2"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</row>
  </sheetData>
  <mergeCells count="11">
    <mergeCell ref="N9:O9"/>
    <mergeCell ref="D8:O8"/>
    <mergeCell ref="A1:P1"/>
    <mergeCell ref="A2:P2"/>
    <mergeCell ref="A6:P6"/>
    <mergeCell ref="A4:P4"/>
    <mergeCell ref="D9:E9"/>
    <mergeCell ref="F9:G9"/>
    <mergeCell ref="H9:I9"/>
    <mergeCell ref="J9:K9"/>
    <mergeCell ref="L9:M9"/>
  </mergeCells>
  <printOptions horizontalCentered="1"/>
  <pageMargins left="0.2" right="0.2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2013 Rfdg</vt:lpstr>
      <vt:lpstr>2019 Bldg</vt:lpstr>
      <vt:lpstr>2021 Rfdg</vt:lpstr>
      <vt:lpstr>2024 Bldg</vt:lpstr>
      <vt:lpstr>2024 Rfdg</vt:lpstr>
      <vt:lpstr>2025 Bldg</vt:lpstr>
      <vt:lpstr>Combined</vt:lpstr>
      <vt:lpstr>Repayment at 50 cents</vt:lpstr>
      <vt:lpstr>'2013 Rfdg'!Print_Area</vt:lpstr>
      <vt:lpstr>'2019 Bldg'!Print_Area</vt:lpstr>
      <vt:lpstr>'2021 Rfdg'!Print_Area</vt:lpstr>
      <vt:lpstr>'2024 Bldg'!Print_Area</vt:lpstr>
      <vt:lpstr>'2024 Rfdg'!Print_Area</vt:lpstr>
      <vt:lpstr>'2025 Bldg'!Print_Area</vt:lpstr>
      <vt:lpstr>Combined!Print_Area</vt:lpstr>
      <vt:lpstr>'Repayment at 50 cents'!Print_Area</vt:lpstr>
    </vt:vector>
  </TitlesOfParts>
  <Company>Southwest Securities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jmartin</dc:creator>
  <cp:lastModifiedBy>Michael Martin</cp:lastModifiedBy>
  <cp:lastPrinted>2023-04-24T21:14:31Z</cp:lastPrinted>
  <dcterms:created xsi:type="dcterms:W3CDTF">2009-08-12T18:55:38Z</dcterms:created>
  <dcterms:modified xsi:type="dcterms:W3CDTF">2025-08-06T18:56:54Z</dcterms:modified>
</cp:coreProperties>
</file>