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andolphtownshipschools.sharepoint.com/sites/HumanResourcesOffice/Shared Documents/Benefits/Open Enrollment/OPEN ENROLLMENTS/2026-2027/"/>
    </mc:Choice>
  </mc:AlternateContent>
  <xr:revisionPtr revIDLastSave="0" documentId="8_{A3CB9429-657A-4816-B2F4-B7A20E99AB03}" xr6:coauthVersionLast="47" xr6:coauthVersionMax="47" xr10:uidLastSave="{00000000-0000-0000-0000-000000000000}"/>
  <workbookProtection workbookAlgorithmName="SHA-512" workbookHashValue="ptG8bzJVK1cOk0PA+/5MyNrZJHbCtBtlMlZY0rnY3uiQdagTootEiLGJwCnEdOyG3QrRcM92/C+6an/nTKCU8g==" workbookSaltValue="Hu5fiNro3Uxa8K2RRUvIyA==" workbookSpinCount="100000" lockStructure="1"/>
  <bookViews>
    <workbookView xWindow="2664" yWindow="4152" windowWidth="22740" windowHeight="12120" xr2:uid="{00000000-000D-0000-FFFF-FFFF00000000}"/>
  </bookViews>
  <sheets>
    <sheet name="Randolph" sheetId="1" r:id="rId1"/>
    <sheet name="Calculations" sheetId="2" state="hidden" r:id="rId2"/>
    <sheet name="Legacy Plan Table" sheetId="6" state="hidden" r:id="rId3"/>
    <sheet name="NJEHP Table" sheetId="5" state="hidden" r:id="rId4"/>
    <sheet name="GSHP Table" sheetId="4" state="hidden" r:id="rId5"/>
    <sheet name="Rates as of 202607" sheetId="3" state="hidden" r:id="rId6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3" l="1"/>
  <c r="D18" i="3"/>
  <c r="C18" i="3"/>
  <c r="B18" i="3"/>
  <c r="B22" i="2" s="1"/>
  <c r="B32" i="2" s="1"/>
  <c r="B36" i="2"/>
  <c r="B35" i="2"/>
  <c r="B34" i="2"/>
  <c r="D35" i="2"/>
  <c r="C35" i="2"/>
  <c r="D34" i="2"/>
  <c r="C34" i="2"/>
  <c r="B24" i="2"/>
  <c r="D36" i="2"/>
  <c r="C36" i="2"/>
  <c r="D26" i="2"/>
  <c r="C26" i="2"/>
  <c r="B26" i="2"/>
  <c r="D25" i="2"/>
  <c r="C25" i="2"/>
  <c r="B25" i="2"/>
  <c r="D24" i="2"/>
  <c r="C24" i="2"/>
  <c r="E21" i="2"/>
  <c r="E31" i="2" s="1"/>
  <c r="E22" i="2"/>
  <c r="E32" i="2" s="1"/>
  <c r="D22" i="2"/>
  <c r="D32" i="2" s="1"/>
  <c r="C22" i="2"/>
  <c r="C32" i="2" s="1"/>
  <c r="E17" i="3"/>
  <c r="D17" i="3"/>
  <c r="D21" i="2" s="1"/>
  <c r="D31" i="2" s="1"/>
  <c r="C17" i="3"/>
  <c r="C21" i="2" s="1"/>
  <c r="C31" i="2" s="1"/>
  <c r="B17" i="3"/>
  <c r="B21" i="2" s="1"/>
  <c r="B31" i="2" s="1"/>
  <c r="E16" i="3"/>
  <c r="E20" i="2" s="1"/>
  <c r="E30" i="2" s="1"/>
  <c r="D16" i="3"/>
  <c r="D20" i="2" s="1"/>
  <c r="D30" i="2" s="1"/>
  <c r="C16" i="3"/>
  <c r="C20" i="2" s="1"/>
  <c r="C30" i="2" s="1"/>
  <c r="B16" i="3"/>
  <c r="B20" i="2" s="1"/>
  <c r="B30" i="2" s="1"/>
  <c r="E15" i="3"/>
  <c r="E19" i="2" s="1"/>
  <c r="E29" i="2" s="1"/>
  <c r="D15" i="3"/>
  <c r="D19" i="2" s="1"/>
  <c r="D29" i="2" s="1"/>
  <c r="C15" i="3"/>
  <c r="C19" i="2" s="1"/>
  <c r="C29" i="2" s="1"/>
  <c r="B15" i="3"/>
  <c r="B19" i="2" s="1"/>
  <c r="B3" i="2" l="1"/>
  <c r="F3" i="4" l="1"/>
  <c r="F4" i="4"/>
  <c r="F5" i="4"/>
  <c r="F6" i="4"/>
  <c r="F7" i="4"/>
  <c r="F8" i="4"/>
  <c r="F9" i="4"/>
  <c r="F10" i="4"/>
  <c r="F2" i="4"/>
  <c r="E3" i="4"/>
  <c r="E4" i="4"/>
  <c r="E5" i="4"/>
  <c r="E6" i="4"/>
  <c r="E7" i="4"/>
  <c r="E8" i="4"/>
  <c r="E9" i="4"/>
  <c r="E10" i="4"/>
  <c r="E2" i="4"/>
  <c r="D3" i="4"/>
  <c r="D4" i="4"/>
  <c r="D5" i="4"/>
  <c r="D6" i="4"/>
  <c r="D7" i="4"/>
  <c r="D8" i="4"/>
  <c r="D9" i="4"/>
  <c r="D10" i="4"/>
  <c r="D2" i="4"/>
  <c r="C3" i="4"/>
  <c r="C4" i="4"/>
  <c r="C5" i="4"/>
  <c r="C6" i="4"/>
  <c r="C7" i="4"/>
  <c r="C8" i="4"/>
  <c r="C9" i="4"/>
  <c r="C10" i="4"/>
  <c r="C2" i="4"/>
  <c r="B2" i="2" l="1"/>
  <c r="A29" i="2"/>
  <c r="B29" i="2"/>
  <c r="E9" i="2" l="1"/>
  <c r="D9" i="2"/>
  <c r="D7" i="2"/>
  <c r="C7" i="2"/>
  <c r="B9" i="2"/>
  <c r="D8" i="2"/>
  <c r="B8" i="2"/>
  <c r="E7" i="2"/>
  <c r="C9" i="2"/>
  <c r="B7" i="2"/>
  <c r="E8" i="2"/>
  <c r="C8" i="2"/>
  <c r="B4" i="2"/>
  <c r="B46" i="2" l="1"/>
  <c r="B56" i="2" s="1"/>
  <c r="E29" i="1" s="1"/>
  <c r="B45" i="2"/>
  <c r="B44" i="2"/>
  <c r="B54" i="2" s="1"/>
  <c r="D46" i="2"/>
  <c r="D56" i="2" s="1"/>
  <c r="G29" i="1" s="1"/>
  <c r="D45" i="2"/>
  <c r="D55" i="2" s="1"/>
  <c r="G28" i="1" s="1"/>
  <c r="D44" i="2"/>
  <c r="D54" i="2" s="1"/>
  <c r="G27" i="1" s="1"/>
  <c r="C44" i="2"/>
  <c r="C54" i="2" s="1"/>
  <c r="F27" i="1" s="1"/>
  <c r="C45" i="2"/>
  <c r="C55" i="2" s="1"/>
  <c r="F28" i="1" s="1"/>
  <c r="C46" i="2"/>
  <c r="C56" i="2" s="1"/>
  <c r="F29" i="1" s="1"/>
  <c r="D39" i="2"/>
  <c r="D49" i="2" s="1"/>
  <c r="D41" i="2"/>
  <c r="D51" i="2" s="1"/>
  <c r="D40" i="2"/>
  <c r="D50" i="2" s="1"/>
  <c r="D42" i="2"/>
  <c r="D52" i="2" s="1"/>
  <c r="G16" i="1" s="1"/>
  <c r="E41" i="2"/>
  <c r="E51" i="2" s="1"/>
  <c r="H15" i="1" s="1"/>
  <c r="E40" i="2"/>
  <c r="E50" i="2" s="1"/>
  <c r="H14" i="1" s="1"/>
  <c r="E42" i="2"/>
  <c r="E52" i="2" s="1"/>
  <c r="H16" i="1" s="1"/>
  <c r="E39" i="2"/>
  <c r="E49" i="2" s="1"/>
  <c r="H13" i="1" s="1"/>
  <c r="C41" i="2"/>
  <c r="C51" i="2" s="1"/>
  <c r="C42" i="2"/>
  <c r="C52" i="2" s="1"/>
  <c r="F16" i="1" s="1"/>
  <c r="C39" i="2"/>
  <c r="C49" i="2" s="1"/>
  <c r="C40" i="2"/>
  <c r="C50" i="2" s="1"/>
  <c r="B40" i="2"/>
  <c r="B50" i="2" s="1"/>
  <c r="B41" i="2"/>
  <c r="B51" i="2" s="1"/>
  <c r="B42" i="2"/>
  <c r="B52" i="2" s="1"/>
  <c r="E16" i="1" s="1"/>
  <c r="B39" i="2"/>
  <c r="B49" i="2" s="1"/>
  <c r="E11" i="2"/>
  <c r="E14" i="2" s="1"/>
  <c r="H21" i="1" s="1"/>
  <c r="E12" i="2"/>
  <c r="C12" i="2"/>
  <c r="B12" i="2"/>
  <c r="D12" i="2"/>
  <c r="D11" i="2"/>
  <c r="C11" i="2"/>
  <c r="B11" i="2"/>
  <c r="E13" i="1" l="1"/>
  <c r="B58" i="2"/>
  <c r="E15" i="1"/>
  <c r="B60" i="2"/>
  <c r="E14" i="1"/>
  <c r="B59" i="2"/>
  <c r="F14" i="1"/>
  <c r="C59" i="2"/>
  <c r="F13" i="1"/>
  <c r="C58" i="2"/>
  <c r="F15" i="1"/>
  <c r="C60" i="2"/>
  <c r="G14" i="1"/>
  <c r="D59" i="2"/>
  <c r="G15" i="1"/>
  <c r="D60" i="2"/>
  <c r="G13" i="1"/>
  <c r="D58" i="2"/>
  <c r="B55" i="2"/>
  <c r="E28" i="1" s="1"/>
  <c r="E27" i="1"/>
  <c r="C14" i="2"/>
  <c r="F21" i="1" s="1"/>
  <c r="B14" i="2"/>
  <c r="E21" i="1" s="1"/>
  <c r="D14" i="2"/>
  <c r="G21" i="1" s="1"/>
  <c r="D15" i="2"/>
  <c r="G22" i="1" s="1"/>
  <c r="C15" i="2"/>
  <c r="F22" i="1" s="1"/>
  <c r="E15" i="2"/>
  <c r="H22" i="1" s="1"/>
  <c r="B15" i="2"/>
  <c r="E22" i="1" s="1"/>
</calcChain>
</file>

<file path=xl/sharedStrings.xml><?xml version="1.0" encoding="utf-8"?>
<sst xmlns="http://schemas.openxmlformats.org/spreadsheetml/2006/main" count="187" uniqueCount="100">
  <si>
    <t>Randolph Board of Education</t>
  </si>
  <si>
    <t>Powered by</t>
  </si>
  <si>
    <t>Employee Health Benefits Calculator</t>
  </si>
  <si>
    <t>Effective 7/1/26 to 6/30/27</t>
  </si>
  <si>
    <t>Enter your annual pensionable salary</t>
  </si>
  <si>
    <t>Select 10 or 12 Month Employee</t>
  </si>
  <si>
    <t>10 Month</t>
  </si>
  <si>
    <t>Legacy Medical and Rx Plan (per pay period)</t>
  </si>
  <si>
    <t>This plan is only available to employees hired prior to July 1, 2020</t>
  </si>
  <si>
    <t>Single</t>
  </si>
  <si>
    <t>Parent/Child(ren)</t>
  </si>
  <si>
    <t>2 Adult</t>
  </si>
  <si>
    <t>Family</t>
  </si>
  <si>
    <t>SHIF Aetna Managed Choice $5</t>
  </si>
  <si>
    <t>SHIF Aetna Managed Choice $25/$35</t>
  </si>
  <si>
    <t>SHIF Aetna OAEC Savings Plus</t>
  </si>
  <si>
    <t>SHIF Aetna OAMC HSA</t>
  </si>
  <si>
    <t>These plans are available to all employees</t>
  </si>
  <si>
    <t>Estimated NJEHP and Garden State Health Plan (per pay period)</t>
  </si>
  <si>
    <t xml:space="preserve">SHIF Aetna OAMC NJEHP </t>
  </si>
  <si>
    <t xml:space="preserve">SHIF Aetna OA POS GSHP </t>
  </si>
  <si>
    <t>*NJEHP and GSHP are based on a percentage of pensionable salary. Final contribution amount will be determined by payroll.</t>
  </si>
  <si>
    <t xml:space="preserve"> Dental Plan (per pay period)</t>
  </si>
  <si>
    <t>One Party</t>
  </si>
  <si>
    <t>Two Party</t>
  </si>
  <si>
    <t>Three Party</t>
  </si>
  <si>
    <t>Aetna Dental Premier</t>
  </si>
  <si>
    <t>Aetna Dental Preferred</t>
  </si>
  <si>
    <t>Aetna DMO</t>
  </si>
  <si>
    <t>Salary from Calculator Sheet</t>
  </si>
  <si>
    <t>Yes</t>
  </si>
  <si>
    <t>Month Employment Indicator</t>
  </si>
  <si>
    <t>12 Month</t>
  </si>
  <si>
    <t>No</t>
  </si>
  <si>
    <t>NJEHP Contribution Max</t>
  </si>
  <si>
    <t>P+C</t>
  </si>
  <si>
    <t>2ADULT</t>
  </si>
  <si>
    <t>FAMILY</t>
  </si>
  <si>
    <t>Chapter 78 Rate (Legacy Plans)</t>
  </si>
  <si>
    <t>NJEHP Rate</t>
  </si>
  <si>
    <t>GSHP Rate</t>
  </si>
  <si>
    <t>NJEHP Annual Employee Contribution</t>
  </si>
  <si>
    <t>GSHP Annual employee Contribution</t>
  </si>
  <si>
    <t>NJEHP Per Paycheck Employee Contribution</t>
  </si>
  <si>
    <t>GSHP Per Paycheck Employee Contribution</t>
  </si>
  <si>
    <t>Monthly Full Premium</t>
  </si>
  <si>
    <t>Plan Name</t>
  </si>
  <si>
    <t>Single Rate</t>
  </si>
  <si>
    <t>P+C Rate</t>
  </si>
  <si>
    <t>2 Adult Rate</t>
  </si>
  <si>
    <t>Family Rate</t>
  </si>
  <si>
    <t>Three or More</t>
  </si>
  <si>
    <t>Note: I deleted the rows in this tab for the plans that are no longer offered</t>
  </si>
  <si>
    <t>Annual Full Premium</t>
  </si>
  <si>
    <t>Annual Employee Contribution</t>
  </si>
  <si>
    <t>Employee Per Paycheck Contribution</t>
  </si>
  <si>
    <t>Salary</t>
  </si>
  <si>
    <t>Member/Spouse</t>
  </si>
  <si>
    <t>Less than $20,000</t>
  </si>
  <si>
    <t>$20,000 - $24,999.99</t>
  </si>
  <si>
    <t>$25,000 - $29,999.99</t>
  </si>
  <si>
    <t>$30,000 - $34,999.99</t>
  </si>
  <si>
    <t>$35,000 - $39,999.99</t>
  </si>
  <si>
    <t>$40,000 - $44,999.99</t>
  </si>
  <si>
    <t>$45,000 - $49,999.99</t>
  </si>
  <si>
    <t>$50,000 - $54,999.99</t>
  </si>
  <si>
    <t>$55,000 - $59.999.99</t>
  </si>
  <si>
    <t>$60,000 - $64,999.99</t>
  </si>
  <si>
    <t>$65,000 - $69,999.99</t>
  </si>
  <si>
    <t xml:space="preserve">$70,000 - $74,999.99 </t>
  </si>
  <si>
    <t>$75,000 - $79,999.99</t>
  </si>
  <si>
    <t>Revised per email from Jen Bednarek, July 11, 2022</t>
  </si>
  <si>
    <t>$80,000 - $84,999.99</t>
  </si>
  <si>
    <t>We added another tier to the Chapter 78(legacy plans) -  75-99,999  is calculated at 26% instead of 28%</t>
  </si>
  <si>
    <t>$85,000 - $89,999.99</t>
  </si>
  <si>
    <t>$90,000 - $94,999.99</t>
  </si>
  <si>
    <t>$95,000 - $99,999.99</t>
  </si>
  <si>
    <t>$100,000 - $109,999.99</t>
  </si>
  <si>
    <t>$110,000 and over</t>
  </si>
  <si>
    <t>Up to 40,000</t>
  </si>
  <si>
    <t>40001-50000</t>
  </si>
  <si>
    <t>50001-60000</t>
  </si>
  <si>
    <t>60001-70000</t>
  </si>
  <si>
    <t>70001-80000</t>
  </si>
  <si>
    <t>80001-90000</t>
  </si>
  <si>
    <t>90001-100000</t>
  </si>
  <si>
    <t>100001-125000</t>
  </si>
  <si>
    <t>peer reviewed Liz 4/5/23</t>
  </si>
  <si>
    <t>GSHP Table</t>
  </si>
  <si>
    <t>NJEHP Table</t>
  </si>
  <si>
    <t>7/1/26 to 6/30/27</t>
  </si>
  <si>
    <t>Legacy Medical</t>
  </si>
  <si>
    <t>Parent/Child</t>
  </si>
  <si>
    <t>EE/Spouse</t>
  </si>
  <si>
    <t>Legacy Rx</t>
  </si>
  <si>
    <t>For Chapter 78</t>
  </si>
  <si>
    <t>NJEHP and GSHP prescription coverage is included in the cost for the medical plan.</t>
  </si>
  <si>
    <t>If Waiving Benefits and Enrolling in Dental, in addition to the Dental payroll deduction (based on Chapter 78 calculation), there is an Extra Dental payroll deduction. Extra Dental calculation is 1.5% of salary but not greater than the premium.</t>
  </si>
  <si>
    <t>The above amounts are estimates. Contact Holly Fiorella, Benefits Coordinator with questions.</t>
  </si>
  <si>
    <t>To review your eligibility for benefits and contributions to plans, please reference your respective Collective Bargaining Agreement or District Policy (for non-affiliated staff).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</si>
</sst>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$&quot;#,##0.00_);\(&quot;$&quot;#,##0.00\)"/>
    <numFmt numFmtId="44" formatCode="_(&quot;$&quot;* #,##0.00_);_(&quot;$&quot;* \(#,##0.00\);_(&quot;$&quot;* &quot;-&quot;??_);_(@_)"/>
    <numFmt numFmtId="164" formatCode="&quot;$&quot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3" tint="0.79998168889431442"/>
      </left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medium">
        <color indexed="64"/>
      </top>
      <bottom/>
      <diagonal/>
    </border>
    <border>
      <left style="thin">
        <color theme="0"/>
      </left>
      <right/>
      <top/>
      <bottom style="thin">
        <color theme="3" tint="0.79998168889431442"/>
      </bottom>
      <diagonal/>
    </border>
    <border>
      <left/>
      <right/>
      <top/>
      <bottom style="thin">
        <color theme="3" tint="0.79998168889431442"/>
      </bottom>
      <diagonal/>
    </border>
    <border>
      <left/>
      <right style="thin">
        <color theme="0"/>
      </right>
      <top/>
      <bottom style="thin">
        <color theme="3" tint="0.7999816888943144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3" tint="0.79998168889431442"/>
      </left>
      <right/>
      <top style="thin">
        <color theme="3" tint="0.79998168889431442"/>
      </top>
      <bottom style="thin">
        <color theme="3" tint="0.79998168889431442"/>
      </bottom>
      <diagonal/>
    </border>
    <border>
      <left/>
      <right/>
      <top style="thin">
        <color theme="3" tint="0.79998168889431442"/>
      </top>
      <bottom style="thin">
        <color theme="3" tint="0.79998168889431442"/>
      </bottom>
      <diagonal/>
    </border>
    <border>
      <left/>
      <right style="thin">
        <color theme="3" tint="0.79998168889431442"/>
      </right>
      <top style="thin">
        <color theme="3" tint="0.79998168889431442"/>
      </top>
      <bottom style="thin">
        <color theme="3" tint="0.79998168889431442"/>
      </bottom>
      <diagonal/>
    </border>
    <border>
      <left style="thin">
        <color theme="0"/>
      </left>
      <right/>
      <top style="thin">
        <color theme="0"/>
      </top>
      <bottom style="thin">
        <color theme="3" tint="0.79998168889431442"/>
      </bottom>
      <diagonal/>
    </border>
    <border>
      <left/>
      <right/>
      <top style="thin">
        <color theme="0"/>
      </top>
      <bottom style="thin">
        <color theme="3" tint="0.79998168889431442"/>
      </bottom>
      <diagonal/>
    </border>
    <border>
      <left/>
      <right style="thin">
        <color theme="0"/>
      </right>
      <top style="thin">
        <color theme="0"/>
      </top>
      <bottom style="thin">
        <color theme="3" tint="0.79998168889431442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4" fillId="2" borderId="0" xfId="0" applyFont="1" applyFill="1" applyProtection="1">
      <protection hidden="1"/>
    </xf>
    <xf numFmtId="0" fontId="5" fillId="2" borderId="0" xfId="0" applyFont="1" applyFill="1" applyAlignment="1" applyProtection="1">
      <alignment horizontal="center" vertical="top"/>
      <protection hidden="1"/>
    </xf>
    <xf numFmtId="0" fontId="6" fillId="2" borderId="0" xfId="0" applyFont="1" applyFill="1" applyProtection="1">
      <protection hidden="1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0" xfId="0" applyNumberFormat="1"/>
    <xf numFmtId="10" fontId="1" fillId="0" borderId="0" xfId="1" applyNumberFormat="1" applyFont="1" applyBorder="1"/>
    <xf numFmtId="10" fontId="1" fillId="0" borderId="10" xfId="1" applyNumberFormat="1" applyFont="1" applyBorder="1"/>
    <xf numFmtId="10" fontId="1" fillId="0" borderId="3" xfId="1" applyNumberFormat="1" applyFont="1" applyBorder="1"/>
    <xf numFmtId="0" fontId="0" fillId="0" borderId="2" xfId="0" applyBorder="1"/>
    <xf numFmtId="0" fontId="0" fillId="0" borderId="1" xfId="0" applyBorder="1"/>
    <xf numFmtId="10" fontId="1" fillId="0" borderId="11" xfId="1" applyNumberFormat="1" applyFont="1" applyBorder="1"/>
    <xf numFmtId="0" fontId="0" fillId="0" borderId="1" xfId="0" applyBorder="1" applyAlignment="1">
      <alignment horizontal="left"/>
    </xf>
    <xf numFmtId="0" fontId="3" fillId="4" borderId="8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4" borderId="9" xfId="0" applyFont="1" applyFill="1" applyBorder="1" applyAlignment="1">
      <alignment horizontal="center"/>
    </xf>
    <xf numFmtId="10" fontId="0" fillId="0" borderId="0" xfId="1" applyNumberFormat="1" applyFont="1"/>
    <xf numFmtId="0" fontId="0" fillId="3" borderId="0" xfId="0" applyFill="1"/>
    <xf numFmtId="164" fontId="0" fillId="0" borderId="0" xfId="1" applyNumberFormat="1" applyFont="1"/>
    <xf numFmtId="164" fontId="0" fillId="3" borderId="0" xfId="0" applyNumberFormat="1" applyFill="1"/>
    <xf numFmtId="0" fontId="2" fillId="2" borderId="1" xfId="0" applyFont="1" applyFill="1" applyBorder="1" applyAlignment="1">
      <alignment horizontal="center"/>
    </xf>
    <xf numFmtId="10" fontId="0" fillId="0" borderId="0" xfId="1" applyNumberFormat="1" applyFont="1" applyBorder="1"/>
    <xf numFmtId="10" fontId="0" fillId="0" borderId="0" xfId="0" applyNumberFormat="1"/>
    <xf numFmtId="0" fontId="0" fillId="0" borderId="0" xfId="0" applyAlignment="1">
      <alignment vertical="center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0" fillId="0" borderId="12" xfId="0" applyBorder="1"/>
    <xf numFmtId="0" fontId="0" fillId="7" borderId="15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/>
    </xf>
    <xf numFmtId="0" fontId="0" fillId="0" borderId="14" xfId="0" applyBorder="1"/>
    <xf numFmtId="10" fontId="1" fillId="0" borderId="0" xfId="1" applyNumberFormat="1" applyFont="1" applyFill="1" applyBorder="1"/>
    <xf numFmtId="10" fontId="1" fillId="0" borderId="11" xfId="1" applyNumberFormat="1" applyFont="1" applyFill="1" applyBorder="1"/>
    <xf numFmtId="0" fontId="10" fillId="0" borderId="0" xfId="0" applyFont="1"/>
    <xf numFmtId="44" fontId="9" fillId="0" borderId="22" xfId="2" applyFont="1" applyBorder="1"/>
    <xf numFmtId="44" fontId="9" fillId="0" borderId="23" xfId="2" applyFont="1" applyBorder="1"/>
    <xf numFmtId="7" fontId="9" fillId="0" borderId="24" xfId="2" applyNumberFormat="1" applyFont="1" applyBorder="1" applyAlignment="1"/>
    <xf numFmtId="44" fontId="0" fillId="0" borderId="0" xfId="2" applyFont="1"/>
    <xf numFmtId="44" fontId="0" fillId="0" borderId="0" xfId="2" applyFont="1" applyFill="1"/>
    <xf numFmtId="0" fontId="7" fillId="0" borderId="21" xfId="0" applyFont="1" applyBorder="1" applyAlignment="1">
      <alignment horizontal="center" vertical="center" wrapText="1"/>
    </xf>
    <xf numFmtId="0" fontId="3" fillId="0" borderId="0" xfId="0" applyFont="1"/>
    <xf numFmtId="4" fontId="7" fillId="0" borderId="21" xfId="0" applyNumberFormat="1" applyFont="1" applyBorder="1" applyAlignment="1">
      <alignment vertical="center" wrapText="1"/>
    </xf>
    <xf numFmtId="44" fontId="8" fillId="0" borderId="25" xfId="2" applyFont="1" applyFill="1" applyBorder="1" applyAlignment="1"/>
    <xf numFmtId="44" fontId="8" fillId="0" borderId="24" xfId="2" applyFont="1" applyFill="1" applyBorder="1" applyAlignment="1"/>
    <xf numFmtId="0" fontId="0" fillId="7" borderId="15" xfId="0" applyFill="1" applyBorder="1" applyAlignment="1">
      <alignment wrapText="1"/>
    </xf>
    <xf numFmtId="44" fontId="9" fillId="0" borderId="0" xfId="2" applyFont="1" applyBorder="1"/>
    <xf numFmtId="7" fontId="9" fillId="0" borderId="0" xfId="2" applyNumberFormat="1" applyFont="1" applyBorder="1"/>
    <xf numFmtId="0" fontId="0" fillId="7" borderId="0" xfId="0" applyFill="1" applyAlignment="1">
      <alignment wrapText="1"/>
    </xf>
    <xf numFmtId="0" fontId="7" fillId="0" borderId="0" xfId="0" applyFont="1" applyAlignment="1">
      <alignment horizontal="center" vertical="center" wrapText="1"/>
    </xf>
    <xf numFmtId="44" fontId="8" fillId="0" borderId="0" xfId="2" applyFont="1" applyFill="1" applyBorder="1" applyAlignment="1"/>
    <xf numFmtId="7" fontId="9" fillId="0" borderId="22" xfId="2" applyNumberFormat="1" applyFont="1" applyBorder="1"/>
    <xf numFmtId="0" fontId="0" fillId="6" borderId="4" xfId="0" applyFill="1" applyBorder="1" applyProtection="1">
      <protection locked="0"/>
    </xf>
    <xf numFmtId="0" fontId="0" fillId="7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/>
    </xf>
    <xf numFmtId="0" fontId="0" fillId="7" borderId="26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7" borderId="28" xfId="0" applyFill="1" applyBorder="1" applyAlignment="1">
      <alignment horizontal="center"/>
    </xf>
    <xf numFmtId="0" fontId="0" fillId="5" borderId="29" xfId="0" applyFill="1" applyBorder="1" applyAlignment="1">
      <alignment horizont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164" fontId="0" fillId="6" borderId="12" xfId="0" applyNumberFormat="1" applyFill="1" applyBorder="1" applyAlignment="1" applyProtection="1">
      <alignment horizontal="center"/>
      <protection locked="0"/>
    </xf>
    <xf numFmtId="164" fontId="0" fillId="6" borderId="13" xfId="0" applyNumberFormat="1" applyFill="1" applyBorder="1" applyAlignment="1" applyProtection="1">
      <alignment horizontal="center"/>
      <protection locked="0"/>
    </xf>
    <xf numFmtId="164" fontId="0" fillId="6" borderId="14" xfId="0" applyNumberFormat="1" applyFill="1" applyBorder="1" applyAlignment="1" applyProtection="1">
      <alignment horizontal="center"/>
      <protection locked="0"/>
    </xf>
    <xf numFmtId="0" fontId="0" fillId="5" borderId="16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9" xfId="0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0" fillId="7" borderId="15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17" xfId="0" applyFont="1" applyBorder="1" applyAlignment="1">
      <alignment horizont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266701</xdr:colOff>
      <xdr:row>0</xdr:row>
      <xdr:rowOff>29437</xdr:rowOff>
    </xdr:from>
    <xdr:to>
      <xdr:col>8</xdr:col>
      <xdr:colOff>2373</xdr:colOff>
      <xdr:row>3</xdr:row>
      <xdr:rowOff>171450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57801" y="29437"/>
          <a:ext cx="2282022" cy="99926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M34"/>
  <sheetViews>
    <sheetView tabSelected="1" zoomScaleNormal="100" workbookViewId="0">
      <selection activeCell="A35" sqref="A35"/>
    </sheetView>
  </sheetViews>
  <sheetFormatPr defaultRowHeight="14.4" x14ac:dyDescent="0.3"/>
  <cols>
    <col min="1" max="1" width="9.44140625" customWidth="1"/>
    <col min="4" max="4" width="14.21875" customWidth="1"/>
    <col min="5" max="5" width="16.44140625" customWidth="1"/>
    <col min="6" max="8" width="19.21875" customWidth="1"/>
    <col min="9" max="9" width="4.77734375" customWidth="1"/>
  </cols>
  <sheetData>
    <row r="1" spans="1:11" ht="23.4" x14ac:dyDescent="0.45">
      <c r="A1" s="1" t="s">
        <v>0</v>
      </c>
      <c r="B1" s="1"/>
      <c r="C1" s="1"/>
      <c r="D1" s="1"/>
      <c r="E1" s="1"/>
      <c r="F1" s="1"/>
      <c r="G1" s="2" t="s">
        <v>1</v>
      </c>
      <c r="H1" s="1"/>
      <c r="I1" s="1"/>
    </row>
    <row r="2" spans="1:11" ht="23.4" x14ac:dyDescent="0.45">
      <c r="A2" s="3" t="s">
        <v>2</v>
      </c>
      <c r="B2" s="3"/>
      <c r="C2" s="3"/>
      <c r="D2" s="3"/>
      <c r="E2" s="3"/>
      <c r="F2" s="1"/>
      <c r="G2" s="1"/>
      <c r="H2" s="1"/>
      <c r="I2" s="1"/>
    </row>
    <row r="3" spans="1:11" ht="21" x14ac:dyDescent="0.4">
      <c r="A3" s="3" t="s">
        <v>3</v>
      </c>
      <c r="B3" s="3"/>
      <c r="C3" s="3"/>
      <c r="D3" s="3"/>
      <c r="E3" s="3"/>
      <c r="F3" s="3"/>
      <c r="G3" s="3"/>
      <c r="H3" s="3"/>
      <c r="I3" s="3"/>
    </row>
    <row r="4" spans="1:11" ht="21" x14ac:dyDescent="0.4">
      <c r="A4" s="3"/>
      <c r="B4" s="3"/>
      <c r="C4" s="3"/>
      <c r="D4" s="3"/>
      <c r="E4" s="3"/>
      <c r="F4" s="3"/>
      <c r="G4" s="3"/>
      <c r="H4" s="3"/>
      <c r="I4" s="3"/>
    </row>
    <row r="5" spans="1:11" x14ac:dyDescent="0.3">
      <c r="A5" s="4"/>
      <c r="B5" s="4"/>
      <c r="C5" s="4"/>
      <c r="D5" s="4"/>
      <c r="E5" s="4"/>
      <c r="F5" s="4"/>
      <c r="G5" s="4"/>
      <c r="H5" s="4"/>
      <c r="I5" s="4"/>
    </row>
    <row r="6" spans="1:11" ht="19.5" customHeight="1" x14ac:dyDescent="0.3">
      <c r="A6" s="4"/>
      <c r="B6" s="4" t="s">
        <v>4</v>
      </c>
      <c r="C6" s="4"/>
      <c r="D6" s="4"/>
      <c r="E6" s="4"/>
      <c r="F6" s="4"/>
      <c r="G6" s="4" t="s">
        <v>5</v>
      </c>
      <c r="H6" s="4"/>
      <c r="I6" s="4"/>
    </row>
    <row r="7" spans="1:11" x14ac:dyDescent="0.3">
      <c r="A7" s="6"/>
      <c r="B7" s="61"/>
      <c r="C7" s="62"/>
      <c r="D7" s="62"/>
      <c r="E7" s="63"/>
      <c r="F7" s="4"/>
      <c r="G7" s="52" t="s">
        <v>32</v>
      </c>
      <c r="H7" s="5"/>
      <c r="I7" s="5"/>
    </row>
    <row r="8" spans="1:11" x14ac:dyDescent="0.3">
      <c r="A8" s="4"/>
      <c r="B8" s="5"/>
      <c r="C8" s="5"/>
      <c r="D8" s="5"/>
      <c r="E8" s="5"/>
      <c r="F8" s="4"/>
      <c r="G8" s="4"/>
      <c r="H8" s="4"/>
      <c r="I8" s="4"/>
    </row>
    <row r="9" spans="1:11" x14ac:dyDescent="0.3">
      <c r="A9" s="4"/>
      <c r="B9" s="5"/>
      <c r="C9" s="5"/>
      <c r="D9" s="5"/>
      <c r="E9" s="5"/>
      <c r="F9" s="4"/>
      <c r="G9" s="4"/>
      <c r="H9" s="4"/>
      <c r="I9" s="4"/>
    </row>
    <row r="10" spans="1:11" x14ac:dyDescent="0.3">
      <c r="A10" s="4"/>
      <c r="B10" s="64" t="s">
        <v>7</v>
      </c>
      <c r="C10" s="64"/>
      <c r="D10" s="64"/>
      <c r="E10" s="64"/>
      <c r="F10" s="64"/>
      <c r="G10" s="64"/>
      <c r="H10" s="64"/>
      <c r="I10" s="4"/>
      <c r="K10" s="27"/>
    </row>
    <row r="11" spans="1:11" ht="18" x14ac:dyDescent="0.35">
      <c r="A11" s="4"/>
      <c r="B11" s="66" t="s">
        <v>8</v>
      </c>
      <c r="C11" s="67"/>
      <c r="D11" s="67"/>
      <c r="E11" s="67"/>
      <c r="F11" s="67"/>
      <c r="G11" s="67"/>
      <c r="H11" s="68"/>
      <c r="I11" s="4"/>
      <c r="K11" s="27"/>
    </row>
    <row r="12" spans="1:11" x14ac:dyDescent="0.3">
      <c r="A12" s="28"/>
      <c r="B12" s="53"/>
      <c r="C12" s="53"/>
      <c r="D12" s="53"/>
      <c r="E12" s="29" t="s">
        <v>9</v>
      </c>
      <c r="F12" s="29" t="s">
        <v>10</v>
      </c>
      <c r="G12" s="29" t="s">
        <v>11</v>
      </c>
      <c r="H12" s="29" t="s">
        <v>12</v>
      </c>
      <c r="I12" s="31"/>
      <c r="K12" s="27"/>
    </row>
    <row r="13" spans="1:11" x14ac:dyDescent="0.3">
      <c r="A13" s="28"/>
      <c r="B13" s="69" t="s">
        <v>13</v>
      </c>
      <c r="C13" s="69"/>
      <c r="D13" s="69"/>
      <c r="E13" s="30" t="str">
        <f>Calculations!B49</f>
        <v xml:space="preserve"> </v>
      </c>
      <c r="F13" s="30" t="str">
        <f>Calculations!C49</f>
        <v xml:space="preserve"> </v>
      </c>
      <c r="G13" s="30" t="str">
        <f>Calculations!D49</f>
        <v xml:space="preserve"> </v>
      </c>
      <c r="H13" s="30" t="str">
        <f>Calculations!E49</f>
        <v xml:space="preserve"> </v>
      </c>
      <c r="I13" s="31"/>
      <c r="K13" s="27"/>
    </row>
    <row r="14" spans="1:11" x14ac:dyDescent="0.3">
      <c r="A14" s="28"/>
      <c r="B14" s="69" t="s">
        <v>14</v>
      </c>
      <c r="C14" s="69"/>
      <c r="D14" s="69"/>
      <c r="E14" s="30" t="str">
        <f>Calculations!B50</f>
        <v xml:space="preserve"> </v>
      </c>
      <c r="F14" s="30" t="str">
        <f>Calculations!C50</f>
        <v xml:space="preserve"> </v>
      </c>
      <c r="G14" s="30" t="str">
        <f>Calculations!D50</f>
        <v xml:space="preserve"> </v>
      </c>
      <c r="H14" s="30" t="str">
        <f>Calculations!E50</f>
        <v xml:space="preserve"> </v>
      </c>
      <c r="I14" s="31"/>
      <c r="K14" s="27"/>
    </row>
    <row r="15" spans="1:11" x14ac:dyDescent="0.3">
      <c r="A15" s="28"/>
      <c r="B15" s="69" t="s">
        <v>15</v>
      </c>
      <c r="C15" s="69"/>
      <c r="D15" s="69"/>
      <c r="E15" s="30" t="str">
        <f>Calculations!B51</f>
        <v xml:space="preserve"> </v>
      </c>
      <c r="F15" s="30" t="str">
        <f>Calculations!C51</f>
        <v xml:space="preserve"> </v>
      </c>
      <c r="G15" s="30" t="str">
        <f>Calculations!D51</f>
        <v xml:space="preserve"> </v>
      </c>
      <c r="H15" s="30" t="str">
        <f>Calculations!E51</f>
        <v xml:space="preserve"> </v>
      </c>
      <c r="I15" s="31"/>
      <c r="K15" s="27"/>
    </row>
    <row r="16" spans="1:11" x14ac:dyDescent="0.3">
      <c r="A16" s="28"/>
      <c r="B16" s="69" t="s">
        <v>16</v>
      </c>
      <c r="C16" s="69"/>
      <c r="D16" s="69"/>
      <c r="E16" s="30" t="str">
        <f>Calculations!B52</f>
        <v xml:space="preserve"> </v>
      </c>
      <c r="F16" s="30" t="str">
        <f>Calculations!C52</f>
        <v xml:space="preserve"> </v>
      </c>
      <c r="G16" s="30" t="str">
        <f>Calculations!D52</f>
        <v xml:space="preserve"> </v>
      </c>
      <c r="H16" s="30" t="str">
        <f>Calculations!E52</f>
        <v xml:space="preserve"> </v>
      </c>
      <c r="I16" s="31"/>
      <c r="K16" s="27"/>
    </row>
    <row r="17" spans="1:13" ht="9.75" customHeight="1" x14ac:dyDescent="0.3">
      <c r="A17" s="28"/>
      <c r="B17" s="4"/>
      <c r="C17" s="4"/>
      <c r="D17" s="4"/>
      <c r="E17" s="4"/>
      <c r="F17" s="4"/>
      <c r="G17" s="4"/>
      <c r="H17" s="4"/>
      <c r="I17" s="31"/>
      <c r="K17" s="26"/>
    </row>
    <row r="18" spans="1:13" s="4" customFormat="1" ht="24.75" customHeight="1" x14ac:dyDescent="0.35">
      <c r="B18" s="66" t="s">
        <v>17</v>
      </c>
      <c r="C18" s="67"/>
      <c r="D18" s="67"/>
      <c r="E18" s="67"/>
      <c r="F18" s="67"/>
      <c r="G18" s="67"/>
      <c r="H18" s="68"/>
      <c r="K18" s="26"/>
    </row>
    <row r="19" spans="1:13" x14ac:dyDescent="0.3">
      <c r="A19" s="4"/>
      <c r="B19" s="65" t="s">
        <v>18</v>
      </c>
      <c r="C19" s="65"/>
      <c r="D19" s="65"/>
      <c r="E19" s="65"/>
      <c r="F19" s="65"/>
      <c r="G19" s="65"/>
      <c r="H19" s="65"/>
      <c r="I19" s="4"/>
      <c r="K19" s="27"/>
    </row>
    <row r="20" spans="1:13" x14ac:dyDescent="0.3">
      <c r="A20" s="4"/>
      <c r="B20" s="53"/>
      <c r="C20" s="53"/>
      <c r="D20" s="53"/>
      <c r="E20" s="29" t="s">
        <v>9</v>
      </c>
      <c r="F20" s="29" t="s">
        <v>10</v>
      </c>
      <c r="G20" s="29" t="s">
        <v>11</v>
      </c>
      <c r="H20" s="29" t="s">
        <v>12</v>
      </c>
      <c r="I20" s="4"/>
      <c r="K20" s="27"/>
    </row>
    <row r="21" spans="1:13" x14ac:dyDescent="0.3">
      <c r="A21" s="4"/>
      <c r="B21" s="54" t="s">
        <v>19</v>
      </c>
      <c r="C21" s="54"/>
      <c r="D21" s="54"/>
      <c r="E21" s="30" t="str">
        <f>Calculations!B14</f>
        <v xml:space="preserve"> </v>
      </c>
      <c r="F21" s="30" t="str">
        <f>Calculations!C14</f>
        <v xml:space="preserve"> </v>
      </c>
      <c r="G21" s="30" t="str">
        <f>Calculations!D14</f>
        <v xml:space="preserve"> </v>
      </c>
      <c r="H21" s="30" t="str">
        <f>Calculations!E14</f>
        <v xml:space="preserve"> </v>
      </c>
      <c r="I21" s="4"/>
      <c r="K21" s="27"/>
    </row>
    <row r="22" spans="1:13" x14ac:dyDescent="0.3">
      <c r="A22" s="4"/>
      <c r="B22" s="54" t="s">
        <v>20</v>
      </c>
      <c r="C22" s="54"/>
      <c r="D22" s="54"/>
      <c r="E22" s="30" t="str">
        <f>Calculations!B15</f>
        <v xml:space="preserve"> </v>
      </c>
      <c r="F22" s="30" t="str">
        <f>Calculations!C15</f>
        <v xml:space="preserve"> </v>
      </c>
      <c r="G22" s="30" t="str">
        <f>Calculations!D15</f>
        <v xml:space="preserve"> </v>
      </c>
      <c r="H22" s="30" t="str">
        <f>Calculations!E15</f>
        <v xml:space="preserve"> </v>
      </c>
      <c r="I22" s="4"/>
      <c r="K22" s="27"/>
    </row>
    <row r="23" spans="1:13" x14ac:dyDescent="0.3">
      <c r="A23" s="4" t="s">
        <v>21</v>
      </c>
      <c r="B23" s="4"/>
      <c r="C23" s="4"/>
      <c r="D23" s="4"/>
      <c r="E23" s="4"/>
      <c r="F23" s="4"/>
      <c r="G23" s="4"/>
      <c r="H23" s="4"/>
      <c r="I23" s="4"/>
      <c r="K23" s="27"/>
    </row>
    <row r="24" spans="1:13" x14ac:dyDescent="0.3">
      <c r="B24" s="4"/>
      <c r="C24" s="4"/>
      <c r="D24" s="4"/>
      <c r="E24" s="4"/>
      <c r="F24" s="4"/>
      <c r="G24" s="4"/>
      <c r="H24" s="4"/>
      <c r="I24" s="4"/>
      <c r="K24" s="27"/>
      <c r="M24" s="4"/>
    </row>
    <row r="25" spans="1:13" x14ac:dyDescent="0.3">
      <c r="A25" s="4"/>
      <c r="B25" s="58" t="s">
        <v>22</v>
      </c>
      <c r="C25" s="59"/>
      <c r="D25" s="59"/>
      <c r="E25" s="59"/>
      <c r="F25" s="59"/>
      <c r="G25" s="60"/>
      <c r="H25" s="4"/>
      <c r="J25" s="27"/>
    </row>
    <row r="26" spans="1:13" x14ac:dyDescent="0.3">
      <c r="A26" s="4"/>
      <c r="B26" s="53"/>
      <c r="C26" s="53"/>
      <c r="D26" s="53"/>
      <c r="E26" s="29" t="s">
        <v>23</v>
      </c>
      <c r="F26" s="29" t="s">
        <v>24</v>
      </c>
      <c r="G26" s="29" t="s">
        <v>25</v>
      </c>
      <c r="H26" s="4"/>
      <c r="J26" s="27"/>
    </row>
    <row r="27" spans="1:13" x14ac:dyDescent="0.3">
      <c r="A27" s="4"/>
      <c r="B27" s="55" t="s">
        <v>26</v>
      </c>
      <c r="C27" s="56"/>
      <c r="D27" s="57"/>
      <c r="E27" s="30" t="str">
        <f>Calculations!B54</f>
        <v xml:space="preserve"> </v>
      </c>
      <c r="F27" s="30" t="str">
        <f>Calculations!C54</f>
        <v xml:space="preserve"> </v>
      </c>
      <c r="G27" s="30" t="str">
        <f>Calculations!D54</f>
        <v xml:space="preserve"> </v>
      </c>
      <c r="H27" s="4"/>
      <c r="J27" s="27"/>
    </row>
    <row r="28" spans="1:13" x14ac:dyDescent="0.3">
      <c r="A28" s="4"/>
      <c r="B28" s="55" t="s">
        <v>27</v>
      </c>
      <c r="C28" s="56"/>
      <c r="D28" s="57"/>
      <c r="E28" s="30" t="str">
        <f>Calculations!B55</f>
        <v xml:space="preserve"> </v>
      </c>
      <c r="F28" s="30" t="str">
        <f>Calculations!C55</f>
        <v xml:space="preserve"> </v>
      </c>
      <c r="G28" s="30" t="str">
        <f>Calculations!D55</f>
        <v xml:space="preserve"> </v>
      </c>
      <c r="H28" s="4"/>
    </row>
    <row r="29" spans="1:13" x14ac:dyDescent="0.3">
      <c r="B29" s="55" t="s">
        <v>28</v>
      </c>
      <c r="C29" s="56"/>
      <c r="D29" s="57"/>
      <c r="E29" s="30" t="str">
        <f>Calculations!B56</f>
        <v xml:space="preserve"> </v>
      </c>
      <c r="F29" s="30" t="str">
        <f>Calculations!C56</f>
        <v xml:space="preserve"> </v>
      </c>
      <c r="G29" s="30" t="str">
        <f>Calculations!D56</f>
        <v xml:space="preserve"> </v>
      </c>
      <c r="H29" s="30"/>
    </row>
    <row r="31" spans="1:13" x14ac:dyDescent="0.3">
      <c r="A31" t="s">
        <v>96</v>
      </c>
    </row>
    <row r="32" spans="1:13" x14ac:dyDescent="0.3">
      <c r="A32" t="s">
        <v>97</v>
      </c>
    </row>
    <row r="33" spans="1:1" x14ac:dyDescent="0.3">
      <c r="A33" t="s">
        <v>98</v>
      </c>
    </row>
    <row r="34" spans="1:1" x14ac:dyDescent="0.3">
      <c r="A34" t="s">
        <v>99</v>
      </c>
    </row>
  </sheetData>
  <sheetProtection algorithmName="SHA-512" hashValue="q1c796vLNccRuhjZiyyIPWT1rMZakRCL2k9FSPcD9U5KbbbexWhCPv9sDS5fDr1C7SpB7mi/e/80O5/S0WgcCQ==" saltValue="4zFK11pL6knCJ1bxKv2qiw==" spinCount="100000" sheet="1" objects="1" scenarios="1"/>
  <mergeCells count="18">
    <mergeCell ref="B12:D12"/>
    <mergeCell ref="B7:E7"/>
    <mergeCell ref="B10:H10"/>
    <mergeCell ref="B19:H19"/>
    <mergeCell ref="B11:H11"/>
    <mergeCell ref="B18:H18"/>
    <mergeCell ref="B13:D13"/>
    <mergeCell ref="B14:D14"/>
    <mergeCell ref="B15:D15"/>
    <mergeCell ref="B16:D16"/>
    <mergeCell ref="B20:D20"/>
    <mergeCell ref="B21:D21"/>
    <mergeCell ref="B28:D28"/>
    <mergeCell ref="B29:D29"/>
    <mergeCell ref="B25:G25"/>
    <mergeCell ref="B26:D26"/>
    <mergeCell ref="B27:D27"/>
    <mergeCell ref="B22:D22"/>
  </mergeCells>
  <pageMargins left="0.7" right="0.7" top="0.75" bottom="0.75" header="0.3" footer="0.3"/>
  <pageSetup scale="5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2A44105-D4C9-48A8-965F-48FC7344E34D}">
          <x14:formula1>
            <xm:f>Calculations!$D$2:$D$3</xm:f>
          </x14:formula1>
          <xm:sqref>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2:G64"/>
  <sheetViews>
    <sheetView zoomScale="87" zoomScaleNormal="87" workbookViewId="0">
      <selection activeCell="B22" sqref="B22"/>
    </sheetView>
  </sheetViews>
  <sheetFormatPr defaultRowHeight="14.4" x14ac:dyDescent="0.3"/>
  <cols>
    <col min="1" max="1" width="40.5546875" bestFit="1" customWidth="1"/>
    <col min="2" max="2" width="19.5546875" bestFit="1" customWidth="1"/>
    <col min="3" max="3" width="24.21875" bestFit="1" customWidth="1"/>
    <col min="4" max="4" width="20.21875" bestFit="1" customWidth="1"/>
    <col min="5" max="5" width="21.5546875" bestFit="1" customWidth="1"/>
    <col min="6" max="6" width="20.21875" bestFit="1" customWidth="1"/>
    <col min="7" max="7" width="66.5546875" bestFit="1" customWidth="1"/>
  </cols>
  <sheetData>
    <row r="2" spans="1:7" x14ac:dyDescent="0.3">
      <c r="A2" t="s">
        <v>29</v>
      </c>
      <c r="B2" s="21">
        <f>Randolph!B7</f>
        <v>0</v>
      </c>
      <c r="D2" t="s">
        <v>6</v>
      </c>
      <c r="E2" t="s">
        <v>30</v>
      </c>
      <c r="G2" s="7"/>
    </row>
    <row r="3" spans="1:7" x14ac:dyDescent="0.3">
      <c r="A3" t="s">
        <v>31</v>
      </c>
      <c r="B3">
        <f>IF(Randolph!G7="10 Month",1,IF(Randolph!G7="12 Month",2,0))</f>
        <v>2</v>
      </c>
      <c r="D3" t="s">
        <v>32</v>
      </c>
      <c r="E3" t="s">
        <v>33</v>
      </c>
      <c r="G3" s="7"/>
    </row>
    <row r="4" spans="1:7" x14ac:dyDescent="0.3">
      <c r="A4" t="s">
        <v>34</v>
      </c>
      <c r="B4">
        <f>IF(B2&gt;125000,1,0)</f>
        <v>0</v>
      </c>
      <c r="G4" s="7"/>
    </row>
    <row r="5" spans="1:7" x14ac:dyDescent="0.3">
      <c r="G5" s="7"/>
    </row>
    <row r="6" spans="1:7" x14ac:dyDescent="0.3">
      <c r="B6" t="s">
        <v>9</v>
      </c>
      <c r="C6" t="s">
        <v>35</v>
      </c>
      <c r="D6" t="s">
        <v>36</v>
      </c>
      <c r="E6" t="s">
        <v>37</v>
      </c>
      <c r="G6" s="7"/>
    </row>
    <row r="7" spans="1:7" x14ac:dyDescent="0.3">
      <c r="A7" t="s">
        <v>38</v>
      </c>
      <c r="B7" s="18" t="e">
        <f>VLOOKUP($B$2,'Legacy Plan Table'!$A$2:$F$20,3)</f>
        <v>#N/A</v>
      </c>
      <c r="C7" s="18" t="e">
        <f>VLOOKUP($B$2,'Legacy Plan Table'!$A$2:$F$20,4)</f>
        <v>#N/A</v>
      </c>
      <c r="D7" s="18" t="e">
        <f>VLOOKUP($B$2,'Legacy Plan Table'!$A$2:$F$20,5)</f>
        <v>#N/A</v>
      </c>
      <c r="E7" s="18" t="e">
        <f>VLOOKUP($B$2,'Legacy Plan Table'!$A$2:$F$20,6)</f>
        <v>#N/A</v>
      </c>
      <c r="G7" s="7"/>
    </row>
    <row r="8" spans="1:7" x14ac:dyDescent="0.3">
      <c r="A8" t="s">
        <v>39</v>
      </c>
      <c r="B8" s="18" t="e">
        <f>VLOOKUP($B$2,'NJEHP Table'!$A$3:$F$11,3)</f>
        <v>#N/A</v>
      </c>
      <c r="C8" s="18" t="e">
        <f>VLOOKUP($B$2,'NJEHP Table'!$A$3:$F$11,4)</f>
        <v>#N/A</v>
      </c>
      <c r="D8" s="18" t="e">
        <f>VLOOKUP($B$2,'NJEHP Table'!$A$3:$F$11,5)</f>
        <v>#N/A</v>
      </c>
      <c r="E8" s="18" t="e">
        <f>VLOOKUP($B$2,'NJEHP Table'!$A$3:$F$11,6)</f>
        <v>#N/A</v>
      </c>
      <c r="G8" s="7"/>
    </row>
    <row r="9" spans="1:7" x14ac:dyDescent="0.3">
      <c r="A9" t="s">
        <v>40</v>
      </c>
      <c r="B9" s="18" t="e">
        <f>VLOOKUP($B$2,'GSHP Table'!$A$3:$F$11,3)</f>
        <v>#N/A</v>
      </c>
      <c r="C9" s="18" t="e">
        <f>VLOOKUP($B$2,'GSHP Table'!$A$3:$F$11,4)</f>
        <v>#N/A</v>
      </c>
      <c r="D9" s="18" t="e">
        <f>VLOOKUP($B$2,'GSHP Table'!$A$3:$F$11,5)</f>
        <v>#N/A</v>
      </c>
      <c r="E9" s="18" t="e">
        <f>VLOOKUP($B$2,'GSHP Table'!$A$3:$F$11,6)</f>
        <v>#N/A</v>
      </c>
      <c r="G9" s="7"/>
    </row>
    <row r="10" spans="1:7" x14ac:dyDescent="0.3">
      <c r="B10" s="18"/>
      <c r="C10" s="18"/>
      <c r="D10" s="18"/>
      <c r="E10" s="18"/>
      <c r="G10" s="7"/>
    </row>
    <row r="11" spans="1:7" x14ac:dyDescent="0.3">
      <c r="A11" t="s">
        <v>41</v>
      </c>
      <c r="B11" s="38" t="e">
        <f t="shared" ref="B11:E12" si="0">IF($B$4=0,B8*$B$2,B8*125000)</f>
        <v>#N/A</v>
      </c>
      <c r="C11" s="38" t="e">
        <f t="shared" si="0"/>
        <v>#N/A</v>
      </c>
      <c r="D11" s="38" t="e">
        <f t="shared" si="0"/>
        <v>#N/A</v>
      </c>
      <c r="E11" s="38" t="e">
        <f t="shared" si="0"/>
        <v>#N/A</v>
      </c>
      <c r="G11" s="7"/>
    </row>
    <row r="12" spans="1:7" x14ac:dyDescent="0.3">
      <c r="A12" t="s">
        <v>42</v>
      </c>
      <c r="B12" s="38" t="e">
        <f t="shared" si="0"/>
        <v>#N/A</v>
      </c>
      <c r="C12" s="38" t="e">
        <f t="shared" si="0"/>
        <v>#N/A</v>
      </c>
      <c r="D12" s="38" t="e">
        <f t="shared" si="0"/>
        <v>#N/A</v>
      </c>
      <c r="E12" s="38" t="e">
        <f t="shared" si="0"/>
        <v>#N/A</v>
      </c>
      <c r="G12" s="7"/>
    </row>
    <row r="13" spans="1:7" x14ac:dyDescent="0.3">
      <c r="B13" s="38"/>
      <c r="C13" s="38"/>
      <c r="D13" s="38"/>
      <c r="E13" s="38"/>
      <c r="G13" s="7"/>
    </row>
    <row r="14" spans="1:7" x14ac:dyDescent="0.3">
      <c r="A14" t="s">
        <v>43</v>
      </c>
      <c r="B14" s="38" t="str">
        <f t="shared" ref="B14:E15" si="1">IFERROR(IF($B$3=1,B11/20,IF($B$3=2,B11/24,0))," ")</f>
        <v xml:space="preserve"> </v>
      </c>
      <c r="C14" s="38" t="str">
        <f t="shared" si="1"/>
        <v xml:space="preserve"> </v>
      </c>
      <c r="D14" s="38" t="str">
        <f t="shared" si="1"/>
        <v xml:space="preserve"> </v>
      </c>
      <c r="E14" s="38" t="str">
        <f t="shared" si="1"/>
        <v xml:space="preserve"> </v>
      </c>
      <c r="G14" s="7"/>
    </row>
    <row r="15" spans="1:7" x14ac:dyDescent="0.3">
      <c r="A15" t="s">
        <v>44</v>
      </c>
      <c r="B15" s="38" t="str">
        <f t="shared" si="1"/>
        <v xml:space="preserve"> </v>
      </c>
      <c r="C15" s="38" t="str">
        <f t="shared" si="1"/>
        <v xml:space="preserve"> </v>
      </c>
      <c r="D15" s="38" t="str">
        <f t="shared" si="1"/>
        <v xml:space="preserve"> </v>
      </c>
      <c r="E15" s="38" t="str">
        <f t="shared" si="1"/>
        <v xml:space="preserve"> </v>
      </c>
      <c r="G15" s="7"/>
    </row>
    <row r="16" spans="1:7" x14ac:dyDescent="0.3">
      <c r="B16" s="20"/>
      <c r="C16" s="20"/>
      <c r="D16" s="20"/>
      <c r="E16" s="20"/>
      <c r="G16" s="7"/>
    </row>
    <row r="17" spans="1:7" x14ac:dyDescent="0.3">
      <c r="A17" s="70" t="s">
        <v>45</v>
      </c>
      <c r="B17" s="70"/>
      <c r="C17" s="70"/>
      <c r="D17" s="70"/>
      <c r="E17" s="70"/>
      <c r="G17" s="7"/>
    </row>
    <row r="18" spans="1:7" x14ac:dyDescent="0.3">
      <c r="A18" t="s">
        <v>46</v>
      </c>
      <c r="B18" t="s">
        <v>47</v>
      </c>
      <c r="C18" t="s">
        <v>48</v>
      </c>
      <c r="D18" t="s">
        <v>49</v>
      </c>
      <c r="E18" t="s">
        <v>50</v>
      </c>
      <c r="G18" s="7"/>
    </row>
    <row r="19" spans="1:7" x14ac:dyDescent="0.3">
      <c r="A19" t="s">
        <v>13</v>
      </c>
      <c r="B19" s="39">
        <f>'Rates as of 202607'!B15</f>
        <v>2057</v>
      </c>
      <c r="C19" s="39">
        <f>'Rates as of 202607'!C15</f>
        <v>3035</v>
      </c>
      <c r="D19" s="39">
        <f>'Rates as of 202607'!D15</f>
        <v>4566</v>
      </c>
      <c r="E19" s="39">
        <f>'Rates as of 202607'!E15</f>
        <v>5315</v>
      </c>
      <c r="G19" s="7"/>
    </row>
    <row r="20" spans="1:7" x14ac:dyDescent="0.3">
      <c r="A20" t="s">
        <v>14</v>
      </c>
      <c r="B20" s="39">
        <f>'Rates as of 202607'!B16</f>
        <v>1810</v>
      </c>
      <c r="C20" s="39">
        <f>'Rates as of 202607'!C16</f>
        <v>2671</v>
      </c>
      <c r="D20" s="39">
        <f>'Rates as of 202607'!D16</f>
        <v>4016</v>
      </c>
      <c r="E20" s="39">
        <f>'Rates as of 202607'!E16</f>
        <v>4677</v>
      </c>
      <c r="G20" s="7"/>
    </row>
    <row r="21" spans="1:7" x14ac:dyDescent="0.3">
      <c r="A21" t="s">
        <v>15</v>
      </c>
      <c r="B21" s="39">
        <f>'Rates as of 202607'!B17</f>
        <v>1775</v>
      </c>
      <c r="C21" s="39">
        <f>'Rates as of 202607'!C17</f>
        <v>2620</v>
      </c>
      <c r="D21" s="39">
        <f>'Rates as of 202607'!D17</f>
        <v>3941</v>
      </c>
      <c r="E21" s="39">
        <f>'Rates as of 202607'!E17</f>
        <v>4589</v>
      </c>
      <c r="G21" s="7"/>
    </row>
    <row r="22" spans="1:7" x14ac:dyDescent="0.3">
      <c r="A22" t="s">
        <v>16</v>
      </c>
      <c r="B22" s="39">
        <f>'Rates as of 202607'!B18</f>
        <v>1254</v>
      </c>
      <c r="C22" s="39">
        <f>'Rates as of 202607'!C18</f>
        <v>2147</v>
      </c>
      <c r="D22" s="39">
        <f>'Rates as of 202607'!D18</f>
        <v>2796</v>
      </c>
      <c r="E22" s="39">
        <f>'Rates as of 202607'!E18</f>
        <v>3779</v>
      </c>
      <c r="G22" s="7"/>
    </row>
    <row r="23" spans="1:7" x14ac:dyDescent="0.3">
      <c r="B23" s="39" t="s">
        <v>23</v>
      </c>
      <c r="C23" s="39" t="s">
        <v>24</v>
      </c>
      <c r="D23" s="39" t="s">
        <v>51</v>
      </c>
      <c r="E23" s="39"/>
      <c r="G23" s="7"/>
    </row>
    <row r="24" spans="1:7" x14ac:dyDescent="0.3">
      <c r="A24" t="s">
        <v>26</v>
      </c>
      <c r="B24" s="39">
        <f>'Rates as of 202607'!B30</f>
        <v>63.57</v>
      </c>
      <c r="C24" s="39">
        <f>'Rates as of 202607'!C30</f>
        <v>89.25</v>
      </c>
      <c r="D24" s="39">
        <f>'Rates as of 202607'!D30</f>
        <v>154.72</v>
      </c>
      <c r="E24" s="39"/>
      <c r="G24" s="21" t="s">
        <v>52</v>
      </c>
    </row>
    <row r="25" spans="1:7" x14ac:dyDescent="0.3">
      <c r="A25" t="s">
        <v>27</v>
      </c>
      <c r="B25" s="39">
        <f>'Rates as of 202607'!B31</f>
        <v>50.93</v>
      </c>
      <c r="C25" s="39">
        <f>'Rates as of 202607'!C31</f>
        <v>73.209999999999994</v>
      </c>
      <c r="D25" s="39">
        <f>'Rates as of 202607'!D31</f>
        <v>130.47999999999999</v>
      </c>
      <c r="G25" s="7"/>
    </row>
    <row r="26" spans="1:7" x14ac:dyDescent="0.3">
      <c r="A26" t="s">
        <v>28</v>
      </c>
      <c r="B26" s="39">
        <f>'Rates as of 202607'!B32</f>
        <v>18.309999999999999</v>
      </c>
      <c r="C26" s="39">
        <f>'Rates as of 202607'!C32</f>
        <v>35.06</v>
      </c>
      <c r="D26" s="39">
        <f>'Rates as of 202607'!D32</f>
        <v>58.83</v>
      </c>
      <c r="G26" s="7"/>
    </row>
    <row r="27" spans="1:7" x14ac:dyDescent="0.3">
      <c r="G27" s="7"/>
    </row>
    <row r="28" spans="1:7" x14ac:dyDescent="0.3">
      <c r="A28" s="70" t="s">
        <v>53</v>
      </c>
      <c r="B28" s="70"/>
      <c r="C28" s="70"/>
      <c r="D28" s="70"/>
      <c r="E28" s="70"/>
      <c r="G28" s="7"/>
    </row>
    <row r="29" spans="1:7" x14ac:dyDescent="0.3">
      <c r="A29" t="str">
        <f>A19</f>
        <v>SHIF Aetna Managed Choice $5</v>
      </c>
      <c r="B29" s="38">
        <f>B19*12</f>
        <v>24684</v>
      </c>
      <c r="C29" s="38">
        <f t="shared" ref="C29:E29" si="2">C19*12</f>
        <v>36420</v>
      </c>
      <c r="D29" s="38">
        <f t="shared" si="2"/>
        <v>54792</v>
      </c>
      <c r="E29" s="38">
        <f t="shared" si="2"/>
        <v>63780</v>
      </c>
    </row>
    <row r="30" spans="1:7" x14ac:dyDescent="0.3">
      <c r="A30" t="s">
        <v>14</v>
      </c>
      <c r="B30" s="38">
        <f t="shared" ref="B30:E30" si="3">B20*12</f>
        <v>21720</v>
      </c>
      <c r="C30" s="38">
        <f t="shared" si="3"/>
        <v>32052</v>
      </c>
      <c r="D30" s="38">
        <f t="shared" si="3"/>
        <v>48192</v>
      </c>
      <c r="E30" s="38">
        <f t="shared" si="3"/>
        <v>56124</v>
      </c>
      <c r="G30" s="7"/>
    </row>
    <row r="31" spans="1:7" x14ac:dyDescent="0.3">
      <c r="A31" t="s">
        <v>15</v>
      </c>
      <c r="B31" s="38">
        <f t="shared" ref="B31:E31" si="4">B21*12</f>
        <v>21300</v>
      </c>
      <c r="C31" s="38">
        <f t="shared" si="4"/>
        <v>31440</v>
      </c>
      <c r="D31" s="38">
        <f t="shared" si="4"/>
        <v>47292</v>
      </c>
      <c r="E31" s="38">
        <f t="shared" si="4"/>
        <v>55068</v>
      </c>
      <c r="G31" s="7"/>
    </row>
    <row r="32" spans="1:7" x14ac:dyDescent="0.3">
      <c r="A32" t="s">
        <v>16</v>
      </c>
      <c r="B32" s="38">
        <f t="shared" ref="B32:E36" si="5">B22*12</f>
        <v>15048</v>
      </c>
      <c r="C32" s="38">
        <f t="shared" si="5"/>
        <v>25764</v>
      </c>
      <c r="D32" s="38">
        <f t="shared" si="5"/>
        <v>33552</v>
      </c>
      <c r="E32" s="38">
        <f t="shared" si="5"/>
        <v>45348</v>
      </c>
      <c r="G32" s="7"/>
    </row>
    <row r="33" spans="1:7" x14ac:dyDescent="0.3">
      <c r="G33" s="7"/>
    </row>
    <row r="34" spans="1:7" x14ac:dyDescent="0.3">
      <c r="A34" t="s">
        <v>26</v>
      </c>
      <c r="B34" s="38">
        <f>B24*12</f>
        <v>762.84</v>
      </c>
      <c r="C34" s="38">
        <f t="shared" ref="C34:D35" si="6">C24*12</f>
        <v>1071</v>
      </c>
      <c r="D34" s="38">
        <f t="shared" si="6"/>
        <v>1856.6399999999999</v>
      </c>
      <c r="E34" s="38"/>
      <c r="G34" s="7"/>
    </row>
    <row r="35" spans="1:7" x14ac:dyDescent="0.3">
      <c r="A35" t="s">
        <v>27</v>
      </c>
      <c r="B35" s="38">
        <f>B25*12</f>
        <v>611.16</v>
      </c>
      <c r="C35" s="38">
        <f t="shared" si="6"/>
        <v>878.52</v>
      </c>
      <c r="D35" s="38">
        <f t="shared" si="6"/>
        <v>1565.7599999999998</v>
      </c>
      <c r="E35" s="38"/>
    </row>
    <row r="36" spans="1:7" x14ac:dyDescent="0.3">
      <c r="A36" t="s">
        <v>28</v>
      </c>
      <c r="B36" s="38">
        <f>B26*12</f>
        <v>219.71999999999997</v>
      </c>
      <c r="C36" s="38">
        <f t="shared" si="5"/>
        <v>420.72</v>
      </c>
      <c r="D36" s="38">
        <f t="shared" si="5"/>
        <v>705.96</v>
      </c>
      <c r="E36" s="38"/>
    </row>
    <row r="38" spans="1:7" x14ac:dyDescent="0.3">
      <c r="A38" s="70" t="s">
        <v>54</v>
      </c>
      <c r="B38" s="70"/>
      <c r="C38" s="70"/>
      <c r="D38" s="70"/>
      <c r="E38" s="70"/>
    </row>
    <row r="39" spans="1:7" x14ac:dyDescent="0.3">
      <c r="A39" t="s">
        <v>13</v>
      </c>
      <c r="B39" s="39" t="e">
        <f>B29*B$7</f>
        <v>#N/A</v>
      </c>
      <c r="C39" s="39" t="e">
        <f>C29*C$7</f>
        <v>#N/A</v>
      </c>
      <c r="D39" s="39" t="e">
        <f>D29*D$7</f>
        <v>#N/A</v>
      </c>
      <c r="E39" s="39" t="e">
        <f>E29*E$7</f>
        <v>#N/A</v>
      </c>
      <c r="G39" s="7"/>
    </row>
    <row r="40" spans="1:7" x14ac:dyDescent="0.3">
      <c r="A40" t="s">
        <v>14</v>
      </c>
      <c r="B40" s="39" t="e">
        <f>B30*B$7</f>
        <v>#N/A</v>
      </c>
      <c r="C40" s="39" t="e">
        <f t="shared" ref="C40:E40" si="7">C30*C$7</f>
        <v>#N/A</v>
      </c>
      <c r="D40" s="39" t="e">
        <f t="shared" si="7"/>
        <v>#N/A</v>
      </c>
      <c r="E40" s="39" t="e">
        <f t="shared" si="7"/>
        <v>#N/A</v>
      </c>
      <c r="G40" s="7"/>
    </row>
    <row r="41" spans="1:7" x14ac:dyDescent="0.3">
      <c r="A41" t="s">
        <v>15</v>
      </c>
      <c r="B41" s="39" t="e">
        <f>B31*B$7</f>
        <v>#N/A</v>
      </c>
      <c r="C41" s="39" t="e">
        <f t="shared" ref="C41:E41" si="8">C31*C$7</f>
        <v>#N/A</v>
      </c>
      <c r="D41" s="39" t="e">
        <f t="shared" si="8"/>
        <v>#N/A</v>
      </c>
      <c r="E41" s="39" t="e">
        <f t="shared" si="8"/>
        <v>#N/A</v>
      </c>
      <c r="G41" s="7"/>
    </row>
    <row r="42" spans="1:7" x14ac:dyDescent="0.3">
      <c r="A42" t="s">
        <v>16</v>
      </c>
      <c r="B42" s="39" t="e">
        <f>B32*B$7</f>
        <v>#N/A</v>
      </c>
      <c r="C42" s="39" t="e">
        <f t="shared" ref="C42:E42" si="9">C32*C$7</f>
        <v>#N/A</v>
      </c>
      <c r="D42" s="39" t="e">
        <f t="shared" si="9"/>
        <v>#N/A</v>
      </c>
      <c r="E42" s="39" t="e">
        <f t="shared" si="9"/>
        <v>#N/A</v>
      </c>
      <c r="G42" s="7"/>
    </row>
    <row r="43" spans="1:7" x14ac:dyDescent="0.3">
      <c r="B43" s="39"/>
      <c r="C43" s="39"/>
      <c r="D43" s="39"/>
      <c r="E43" s="39"/>
      <c r="G43" s="7"/>
    </row>
    <row r="44" spans="1:7" x14ac:dyDescent="0.3">
      <c r="A44" t="s">
        <v>26</v>
      </c>
      <c r="B44" s="39" t="e">
        <f t="shared" ref="B44:C46" si="10">B34*B$7</f>
        <v>#N/A</v>
      </c>
      <c r="C44" s="39" t="e">
        <f t="shared" si="10"/>
        <v>#N/A</v>
      </c>
      <c r="D44" s="39" t="e">
        <f>D34*E$7</f>
        <v>#N/A</v>
      </c>
      <c r="E44" s="39"/>
      <c r="G44" s="21" t="s">
        <v>52</v>
      </c>
    </row>
    <row r="45" spans="1:7" x14ac:dyDescent="0.3">
      <c r="A45" t="s">
        <v>27</v>
      </c>
      <c r="B45" s="39" t="e">
        <f t="shared" si="10"/>
        <v>#N/A</v>
      </c>
      <c r="C45" s="39" t="e">
        <f t="shared" si="10"/>
        <v>#N/A</v>
      </c>
      <c r="D45" s="39" t="e">
        <f>D35*E$7</f>
        <v>#N/A</v>
      </c>
      <c r="G45" s="7"/>
    </row>
    <row r="46" spans="1:7" x14ac:dyDescent="0.3">
      <c r="A46" t="s">
        <v>28</v>
      </c>
      <c r="B46" s="39" t="e">
        <f t="shared" si="10"/>
        <v>#N/A</v>
      </c>
      <c r="C46" s="39" t="e">
        <f t="shared" si="10"/>
        <v>#N/A</v>
      </c>
      <c r="D46" s="39" t="e">
        <f>D36*E$7</f>
        <v>#N/A</v>
      </c>
      <c r="G46" s="7"/>
    </row>
    <row r="48" spans="1:7" x14ac:dyDescent="0.3">
      <c r="A48" s="70" t="s">
        <v>55</v>
      </c>
      <c r="B48" s="70"/>
      <c r="C48" s="70"/>
      <c r="D48" s="70"/>
      <c r="E48" s="70"/>
    </row>
    <row r="49" spans="1:5" x14ac:dyDescent="0.3">
      <c r="A49" t="s">
        <v>13</v>
      </c>
      <c r="B49" s="7" t="str">
        <f t="shared" ref="B49:E50" si="11">IFERROR(IF($B$3=1,B39/20,IF($B$3=2,B39/24,0))," ")</f>
        <v xml:space="preserve"> </v>
      </c>
      <c r="C49" s="7" t="str">
        <f t="shared" si="11"/>
        <v xml:space="preserve"> </v>
      </c>
      <c r="D49" s="7" t="str">
        <f t="shared" si="11"/>
        <v xml:space="preserve"> </v>
      </c>
      <c r="E49" s="7" t="str">
        <f t="shared" si="11"/>
        <v xml:space="preserve"> </v>
      </c>
    </row>
    <row r="50" spans="1:5" x14ac:dyDescent="0.3">
      <c r="A50" t="s">
        <v>14</v>
      </c>
      <c r="B50" s="7" t="str">
        <f t="shared" si="11"/>
        <v xml:space="preserve"> </v>
      </c>
      <c r="C50" s="7" t="str">
        <f t="shared" si="11"/>
        <v xml:space="preserve"> </v>
      </c>
      <c r="D50" s="7" t="str">
        <f t="shared" si="11"/>
        <v xml:space="preserve"> </v>
      </c>
      <c r="E50" s="7" t="str">
        <f t="shared" si="11"/>
        <v xml:space="preserve"> </v>
      </c>
    </row>
    <row r="51" spans="1:5" x14ac:dyDescent="0.3">
      <c r="A51" t="s">
        <v>15</v>
      </c>
      <c r="B51" s="7" t="str">
        <f t="shared" ref="B51:E51" si="12">IFERROR(IF($B$3=1,B41/20,IF($B$3=2,B41/24,0))," ")</f>
        <v xml:space="preserve"> </v>
      </c>
      <c r="C51" s="7" t="str">
        <f t="shared" si="12"/>
        <v xml:space="preserve"> </v>
      </c>
      <c r="D51" s="7" t="str">
        <f t="shared" si="12"/>
        <v xml:space="preserve"> </v>
      </c>
      <c r="E51" s="7" t="str">
        <f t="shared" si="12"/>
        <v xml:space="preserve"> </v>
      </c>
    </row>
    <row r="52" spans="1:5" x14ac:dyDescent="0.3">
      <c r="A52" t="s">
        <v>16</v>
      </c>
      <c r="B52" s="7" t="str">
        <f t="shared" ref="B52:E52" si="13">IFERROR(IF($B$3=1,B42/20,IF($B$3=2,B42/24,0))," ")</f>
        <v xml:space="preserve"> </v>
      </c>
      <c r="C52" s="7" t="str">
        <f t="shared" si="13"/>
        <v xml:space="preserve"> </v>
      </c>
      <c r="D52" s="7" t="str">
        <f t="shared" si="13"/>
        <v xml:space="preserve"> </v>
      </c>
      <c r="E52" s="7" t="str">
        <f t="shared" si="13"/>
        <v xml:space="preserve"> </v>
      </c>
    </row>
    <row r="54" spans="1:5" x14ac:dyDescent="0.3">
      <c r="A54" t="s">
        <v>26</v>
      </c>
      <c r="B54" s="7" t="str">
        <f t="shared" ref="B54:D56" si="14">IFERROR(IF($B$3=1,B44/20,IF($B$3=2,B44/24,0))," ")</f>
        <v xml:space="preserve"> </v>
      </c>
      <c r="C54" s="7" t="str">
        <f t="shared" si="14"/>
        <v xml:space="preserve"> </v>
      </c>
      <c r="D54" s="7" t="str">
        <f t="shared" si="14"/>
        <v xml:space="preserve"> </v>
      </c>
    </row>
    <row r="55" spans="1:5" x14ac:dyDescent="0.3">
      <c r="A55" t="s">
        <v>27</v>
      </c>
      <c r="B55" s="7" t="str">
        <f t="shared" si="14"/>
        <v xml:space="preserve"> </v>
      </c>
      <c r="C55" s="7" t="str">
        <f t="shared" si="14"/>
        <v xml:space="preserve"> </v>
      </c>
      <c r="D55" s="7" t="str">
        <f t="shared" si="14"/>
        <v xml:space="preserve"> </v>
      </c>
    </row>
    <row r="56" spans="1:5" x14ac:dyDescent="0.3">
      <c r="A56" t="s">
        <v>28</v>
      </c>
      <c r="B56" s="7" t="str">
        <f t="shared" si="14"/>
        <v xml:space="preserve"> </v>
      </c>
      <c r="C56" s="7" t="str">
        <f t="shared" si="14"/>
        <v xml:space="preserve"> </v>
      </c>
      <c r="D56" s="7" t="str">
        <f t="shared" si="14"/>
        <v xml:space="preserve"> </v>
      </c>
    </row>
    <row r="58" spans="1:5" x14ac:dyDescent="0.3">
      <c r="B58" s="7" t="e">
        <f>B49/24</f>
        <v>#VALUE!</v>
      </c>
      <c r="C58" s="7" t="e">
        <f t="shared" ref="C58" si="15">C49/24</f>
        <v>#VALUE!</v>
      </c>
      <c r="D58" s="7" t="e">
        <f>D49/24</f>
        <v>#VALUE!</v>
      </c>
    </row>
    <row r="59" spans="1:5" x14ac:dyDescent="0.3">
      <c r="B59" s="7" t="e">
        <f t="shared" ref="B59:D59" si="16">B50/24</f>
        <v>#VALUE!</v>
      </c>
      <c r="C59" s="7" t="e">
        <f t="shared" si="16"/>
        <v>#VALUE!</v>
      </c>
      <c r="D59" s="7" t="e">
        <f t="shared" si="16"/>
        <v>#VALUE!</v>
      </c>
    </row>
    <row r="60" spans="1:5" x14ac:dyDescent="0.3">
      <c r="B60" s="7" t="e">
        <f>B51/24</f>
        <v>#VALUE!</v>
      </c>
      <c r="C60" s="7" t="e">
        <f t="shared" ref="C60:D60" si="17">C51/24</f>
        <v>#VALUE!</v>
      </c>
      <c r="D60" s="7" t="e">
        <f t="shared" si="17"/>
        <v>#VALUE!</v>
      </c>
    </row>
    <row r="62" spans="1:5" x14ac:dyDescent="0.3">
      <c r="B62">
        <v>1.52</v>
      </c>
    </row>
    <row r="63" spans="1:5" x14ac:dyDescent="0.3">
      <c r="B63">
        <v>1.22</v>
      </c>
    </row>
    <row r="64" spans="1:5" x14ac:dyDescent="0.3">
      <c r="B64">
        <v>4.3999999999999997E-2</v>
      </c>
    </row>
  </sheetData>
  <mergeCells count="4">
    <mergeCell ref="A28:E28"/>
    <mergeCell ref="A38:E38"/>
    <mergeCell ref="A48:E48"/>
    <mergeCell ref="A17:E17"/>
  </mergeCells>
  <pageMargins left="0.7" right="0.7" top="0.75" bottom="0.75" header="0.3" footer="0.3"/>
  <pageSetup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H21"/>
  <sheetViews>
    <sheetView workbookViewId="0">
      <selection activeCell="B22" sqref="B22"/>
    </sheetView>
  </sheetViews>
  <sheetFormatPr defaultRowHeight="14.4" x14ac:dyDescent="0.3"/>
  <cols>
    <col min="1" max="1" width="24" customWidth="1"/>
    <col min="2" max="2" width="22.5546875" customWidth="1"/>
    <col min="3" max="3" width="12.44140625" customWidth="1"/>
    <col min="4" max="4" width="16" customWidth="1"/>
    <col min="5" max="5" width="15.77734375" customWidth="1"/>
    <col min="6" max="6" width="16.5546875" customWidth="1"/>
  </cols>
  <sheetData>
    <row r="1" spans="1:8" ht="15" thickBot="1" x14ac:dyDescent="0.35">
      <c r="B1" s="16" t="s">
        <v>56</v>
      </c>
      <c r="C1" s="15" t="s">
        <v>9</v>
      </c>
      <c r="D1" s="15" t="s">
        <v>10</v>
      </c>
      <c r="E1" s="15" t="s">
        <v>57</v>
      </c>
      <c r="F1" s="17" t="s">
        <v>12</v>
      </c>
    </row>
    <row r="2" spans="1:8" x14ac:dyDescent="0.3">
      <c r="A2" s="7">
        <v>0.01</v>
      </c>
      <c r="B2" s="12" t="s">
        <v>58</v>
      </c>
      <c r="C2" s="8">
        <v>4.4999999999999998E-2</v>
      </c>
      <c r="D2" s="8">
        <v>3.5000000000000003E-2</v>
      </c>
      <c r="E2" s="8">
        <v>3.5000000000000003E-2</v>
      </c>
      <c r="F2" s="13">
        <v>0.03</v>
      </c>
    </row>
    <row r="3" spans="1:8" x14ac:dyDescent="0.3">
      <c r="A3" s="7">
        <v>20000</v>
      </c>
      <c r="B3" s="12" t="s">
        <v>59</v>
      </c>
      <c r="C3" s="8">
        <v>5.5E-2</v>
      </c>
      <c r="D3" s="8">
        <v>3.5000000000000003E-2</v>
      </c>
      <c r="E3" s="8">
        <v>3.5000000000000003E-2</v>
      </c>
      <c r="F3" s="13">
        <v>0.03</v>
      </c>
    </row>
    <row r="4" spans="1:8" x14ac:dyDescent="0.3">
      <c r="A4" s="7">
        <v>25000</v>
      </c>
      <c r="B4" s="12" t="s">
        <v>60</v>
      </c>
      <c r="C4" s="8">
        <v>7.4999999999999997E-2</v>
      </c>
      <c r="D4" s="8">
        <v>4.4999999999999998E-2</v>
      </c>
      <c r="E4" s="8">
        <v>4.4999999999999998E-2</v>
      </c>
      <c r="F4" s="13">
        <v>0.04</v>
      </c>
    </row>
    <row r="5" spans="1:8" x14ac:dyDescent="0.3">
      <c r="A5" s="7">
        <v>30000</v>
      </c>
      <c r="B5" s="12" t="s">
        <v>61</v>
      </c>
      <c r="C5" s="8">
        <v>0.1</v>
      </c>
      <c r="D5" s="8">
        <v>0.06</v>
      </c>
      <c r="E5" s="8">
        <v>0.06</v>
      </c>
      <c r="F5" s="13">
        <v>0.05</v>
      </c>
    </row>
    <row r="6" spans="1:8" x14ac:dyDescent="0.3">
      <c r="A6" s="7">
        <v>35000</v>
      </c>
      <c r="B6" s="12" t="s">
        <v>62</v>
      </c>
      <c r="C6" s="8">
        <v>0.11</v>
      </c>
      <c r="D6" s="8">
        <v>7.0000000000000007E-2</v>
      </c>
      <c r="E6" s="8">
        <v>7.0000000000000007E-2</v>
      </c>
      <c r="F6" s="13">
        <v>0.06</v>
      </c>
    </row>
    <row r="7" spans="1:8" x14ac:dyDescent="0.3">
      <c r="A7" s="7">
        <v>40000</v>
      </c>
      <c r="B7" s="12" t="s">
        <v>63</v>
      </c>
      <c r="C7" s="8">
        <v>0.12</v>
      </c>
      <c r="D7" s="8">
        <v>0.08</v>
      </c>
      <c r="E7" s="8">
        <v>0.08</v>
      </c>
      <c r="F7" s="13">
        <v>7.0000000000000007E-2</v>
      </c>
    </row>
    <row r="8" spans="1:8" x14ac:dyDescent="0.3">
      <c r="A8" s="7">
        <v>45000</v>
      </c>
      <c r="B8" s="14" t="s">
        <v>64</v>
      </c>
      <c r="C8" s="8">
        <v>0.14000000000000001</v>
      </c>
      <c r="D8" s="8">
        <v>0.1</v>
      </c>
      <c r="E8" s="8">
        <v>0.1</v>
      </c>
      <c r="F8" s="13">
        <v>0.09</v>
      </c>
    </row>
    <row r="9" spans="1:8" x14ac:dyDescent="0.3">
      <c r="A9" s="7">
        <v>50000</v>
      </c>
      <c r="B9" s="12" t="s">
        <v>65</v>
      </c>
      <c r="C9" s="8">
        <v>0.2</v>
      </c>
      <c r="D9" s="8">
        <v>0.15</v>
      </c>
      <c r="E9" s="8">
        <v>0.15</v>
      </c>
      <c r="F9" s="13">
        <v>0.12</v>
      </c>
    </row>
    <row r="10" spans="1:8" x14ac:dyDescent="0.3">
      <c r="A10" s="7">
        <v>55000</v>
      </c>
      <c r="B10" s="12" t="s">
        <v>66</v>
      </c>
      <c r="C10" s="8">
        <v>0.23</v>
      </c>
      <c r="D10" s="8">
        <v>0.17</v>
      </c>
      <c r="E10" s="8">
        <v>0.17</v>
      </c>
      <c r="F10" s="13">
        <v>0.14000000000000001</v>
      </c>
    </row>
    <row r="11" spans="1:8" x14ac:dyDescent="0.3">
      <c r="A11" s="7">
        <v>60000</v>
      </c>
      <c r="B11" s="12" t="s">
        <v>67</v>
      </c>
      <c r="C11" s="8">
        <v>0.27</v>
      </c>
      <c r="D11" s="8">
        <v>0.21</v>
      </c>
      <c r="E11" s="8">
        <v>0.21</v>
      </c>
      <c r="F11" s="13">
        <v>0.17</v>
      </c>
    </row>
    <row r="12" spans="1:8" x14ac:dyDescent="0.3">
      <c r="A12" s="7">
        <v>65000</v>
      </c>
      <c r="B12" s="14" t="s">
        <v>68</v>
      </c>
      <c r="C12" s="8">
        <v>0.28999999999999998</v>
      </c>
      <c r="D12" s="8">
        <v>0.23</v>
      </c>
      <c r="E12" s="8">
        <v>0.23</v>
      </c>
      <c r="F12" s="13">
        <v>0.19</v>
      </c>
    </row>
    <row r="13" spans="1:8" x14ac:dyDescent="0.3">
      <c r="A13" s="7">
        <v>70000</v>
      </c>
      <c r="B13" s="12" t="s">
        <v>69</v>
      </c>
      <c r="C13" s="8">
        <v>0.32</v>
      </c>
      <c r="D13" s="8">
        <v>0.26</v>
      </c>
      <c r="E13" s="8">
        <v>0.26</v>
      </c>
      <c r="F13" s="13">
        <v>0.22</v>
      </c>
    </row>
    <row r="14" spans="1:8" x14ac:dyDescent="0.3">
      <c r="A14" s="7">
        <v>75000</v>
      </c>
      <c r="B14" s="12" t="s">
        <v>70</v>
      </c>
      <c r="C14" s="32">
        <v>0.33</v>
      </c>
      <c r="D14" s="32">
        <v>0.27</v>
      </c>
      <c r="E14" s="32">
        <v>0.27</v>
      </c>
      <c r="F14" s="33">
        <v>0.23</v>
      </c>
      <c r="H14" t="s">
        <v>71</v>
      </c>
    </row>
    <row r="15" spans="1:8" x14ac:dyDescent="0.3">
      <c r="A15" s="7">
        <v>80000</v>
      </c>
      <c r="B15" s="14" t="s">
        <v>72</v>
      </c>
      <c r="C15" s="32">
        <v>0.34</v>
      </c>
      <c r="D15" s="32">
        <v>0.28000000000000003</v>
      </c>
      <c r="E15" s="32">
        <v>0.28000000000000003</v>
      </c>
      <c r="F15" s="33">
        <v>0.24</v>
      </c>
      <c r="H15" s="25" t="s">
        <v>73</v>
      </c>
    </row>
    <row r="16" spans="1:8" x14ac:dyDescent="0.3">
      <c r="A16" s="7">
        <v>85000</v>
      </c>
      <c r="B16" s="12" t="s">
        <v>74</v>
      </c>
      <c r="C16" s="32">
        <v>0.34</v>
      </c>
      <c r="D16" s="32">
        <v>0.3</v>
      </c>
      <c r="E16" s="32">
        <v>0.3</v>
      </c>
      <c r="F16" s="33">
        <v>0.26</v>
      </c>
    </row>
    <row r="17" spans="1:6" x14ac:dyDescent="0.3">
      <c r="A17" s="7">
        <v>90000</v>
      </c>
      <c r="B17" s="12" t="s">
        <v>75</v>
      </c>
      <c r="C17" s="32">
        <v>0.34</v>
      </c>
      <c r="D17" s="32">
        <v>0.3</v>
      </c>
      <c r="E17" s="32">
        <v>0.3</v>
      </c>
      <c r="F17" s="33">
        <v>0.28000000000000003</v>
      </c>
    </row>
    <row r="18" spans="1:6" x14ac:dyDescent="0.3">
      <c r="A18" s="7">
        <v>95000</v>
      </c>
      <c r="B18" s="12" t="s">
        <v>76</v>
      </c>
      <c r="C18" s="32">
        <v>0.35</v>
      </c>
      <c r="D18" s="32">
        <v>0.3</v>
      </c>
      <c r="E18" s="32">
        <v>0.3</v>
      </c>
      <c r="F18" s="33">
        <v>0.28999999999999998</v>
      </c>
    </row>
    <row r="19" spans="1:6" x14ac:dyDescent="0.3">
      <c r="A19" s="7">
        <v>100000</v>
      </c>
      <c r="B19" s="12" t="s">
        <v>77</v>
      </c>
      <c r="C19" s="8">
        <v>0.35</v>
      </c>
      <c r="D19" s="8">
        <v>0.35</v>
      </c>
      <c r="E19" s="8">
        <v>0.35</v>
      </c>
      <c r="F19" s="13">
        <v>0.32</v>
      </c>
    </row>
    <row r="20" spans="1:6" ht="15" thickBot="1" x14ac:dyDescent="0.35">
      <c r="A20" s="7">
        <v>110000</v>
      </c>
      <c r="B20" s="11" t="s">
        <v>78</v>
      </c>
      <c r="C20" s="10">
        <v>0.35</v>
      </c>
      <c r="D20" s="10">
        <v>0.35</v>
      </c>
      <c r="E20" s="10">
        <v>0.35</v>
      </c>
      <c r="F20" s="9">
        <v>0.35</v>
      </c>
    </row>
    <row r="21" spans="1:6" x14ac:dyDescent="0.3">
      <c r="A21" s="7">
        <v>1000000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F17"/>
  <sheetViews>
    <sheetView workbookViewId="0">
      <selection activeCell="G33" sqref="G33"/>
    </sheetView>
  </sheetViews>
  <sheetFormatPr defaultRowHeight="14.4" x14ac:dyDescent="0.3"/>
  <cols>
    <col min="1" max="1" width="16.77734375" customWidth="1"/>
    <col min="2" max="2" width="18.21875" customWidth="1"/>
    <col min="3" max="3" width="19" customWidth="1"/>
    <col min="4" max="4" width="16.21875" customWidth="1"/>
    <col min="5" max="6" width="16.44140625" customWidth="1"/>
  </cols>
  <sheetData>
    <row r="1" spans="1:6" ht="15" thickBot="1" x14ac:dyDescent="0.35">
      <c r="B1" s="16" t="s">
        <v>56</v>
      </c>
      <c r="C1" s="15" t="s">
        <v>9</v>
      </c>
      <c r="D1" s="15" t="s">
        <v>10</v>
      </c>
      <c r="E1" s="15" t="s">
        <v>57</v>
      </c>
      <c r="F1" s="17" t="s">
        <v>12</v>
      </c>
    </row>
    <row r="2" spans="1:6" x14ac:dyDescent="0.3">
      <c r="B2" s="22"/>
      <c r="C2" s="8">
        <v>1.7000000000000001E-2</v>
      </c>
      <c r="D2" s="8">
        <v>2.1999999999999999E-2</v>
      </c>
      <c r="E2" s="8">
        <v>2.8000000000000001E-2</v>
      </c>
      <c r="F2" s="13">
        <v>3.3000000000000002E-2</v>
      </c>
    </row>
    <row r="3" spans="1:6" x14ac:dyDescent="0.3">
      <c r="A3" s="7">
        <v>0.01</v>
      </c>
      <c r="B3" s="12" t="s">
        <v>79</v>
      </c>
      <c r="C3" s="8">
        <v>1.7000000000000001E-2</v>
      </c>
      <c r="D3" s="8">
        <v>2.1999999999999999E-2</v>
      </c>
      <c r="E3" s="8">
        <v>2.8000000000000001E-2</v>
      </c>
      <c r="F3" s="13">
        <v>3.3000000000000002E-2</v>
      </c>
    </row>
    <row r="4" spans="1:6" x14ac:dyDescent="0.3">
      <c r="A4" s="7">
        <v>40000.99</v>
      </c>
      <c r="B4" s="12" t="s">
        <v>80</v>
      </c>
      <c r="C4" s="8">
        <v>1.9E-2</v>
      </c>
      <c r="D4" s="8">
        <v>2.5000000000000001E-2</v>
      </c>
      <c r="E4" s="8">
        <v>3.3000000000000002E-2</v>
      </c>
      <c r="F4" s="13">
        <v>3.9E-2</v>
      </c>
    </row>
    <row r="5" spans="1:6" x14ac:dyDescent="0.3">
      <c r="A5" s="7">
        <v>50000.99</v>
      </c>
      <c r="B5" s="12" t="s">
        <v>81</v>
      </c>
      <c r="C5" s="8">
        <v>2.1999999999999999E-2</v>
      </c>
      <c r="D5" s="8">
        <v>2.8000000000000001E-2</v>
      </c>
      <c r="E5" s="8">
        <v>3.9E-2</v>
      </c>
      <c r="F5" s="13">
        <v>4.3999999999999997E-2</v>
      </c>
    </row>
    <row r="6" spans="1:6" x14ac:dyDescent="0.3">
      <c r="A6" s="7">
        <v>60000.99</v>
      </c>
      <c r="B6" s="12" t="s">
        <v>82</v>
      </c>
      <c r="C6" s="8">
        <v>2.5000000000000001E-2</v>
      </c>
      <c r="D6" s="8">
        <v>0.03</v>
      </c>
      <c r="E6" s="8">
        <v>4.3999999999999997E-2</v>
      </c>
      <c r="F6" s="13">
        <v>0.05</v>
      </c>
    </row>
    <row r="7" spans="1:6" x14ac:dyDescent="0.3">
      <c r="A7" s="7">
        <v>70000.990000000005</v>
      </c>
      <c r="B7" s="12" t="s">
        <v>83</v>
      </c>
      <c r="C7" s="8">
        <v>2.8000000000000001E-2</v>
      </c>
      <c r="D7" s="8">
        <v>3.3000000000000002E-2</v>
      </c>
      <c r="E7" s="8">
        <v>0.05</v>
      </c>
      <c r="F7" s="13">
        <v>5.5E-2</v>
      </c>
    </row>
    <row r="8" spans="1:6" x14ac:dyDescent="0.3">
      <c r="A8" s="7">
        <v>80000.990000000005</v>
      </c>
      <c r="B8" s="12" t="s">
        <v>84</v>
      </c>
      <c r="C8" s="8">
        <v>0.03</v>
      </c>
      <c r="D8" s="8">
        <v>3.5999999999999997E-2</v>
      </c>
      <c r="E8" s="8">
        <v>5.5E-2</v>
      </c>
      <c r="F8" s="13">
        <v>0.06</v>
      </c>
    </row>
    <row r="9" spans="1:6" x14ac:dyDescent="0.3">
      <c r="A9" s="7">
        <v>90000.99</v>
      </c>
      <c r="B9" s="14" t="s">
        <v>85</v>
      </c>
      <c r="C9" s="8">
        <v>3.3000000000000002E-2</v>
      </c>
      <c r="D9" s="8">
        <v>3.9E-2</v>
      </c>
      <c r="E9" s="8">
        <v>0.06</v>
      </c>
      <c r="F9" s="13">
        <v>6.6000000000000003E-2</v>
      </c>
    </row>
    <row r="10" spans="1:6" x14ac:dyDescent="0.3">
      <c r="A10" s="7">
        <v>100000.99</v>
      </c>
      <c r="B10" s="12" t="s">
        <v>86</v>
      </c>
      <c r="C10" s="8">
        <v>3.5999999999999997E-2</v>
      </c>
      <c r="D10" s="8">
        <v>4.3999999999999997E-2</v>
      </c>
      <c r="E10" s="8">
        <v>6.6000000000000003E-2</v>
      </c>
      <c r="F10" s="13">
        <v>7.1999999999999995E-2</v>
      </c>
    </row>
    <row r="11" spans="1:6" ht="15" thickBot="1" x14ac:dyDescent="0.35">
      <c r="A11" s="7">
        <v>100000000.98999999</v>
      </c>
      <c r="B11" s="11"/>
      <c r="C11" s="10"/>
      <c r="D11" s="10"/>
      <c r="E11" s="10"/>
      <c r="F11" s="9"/>
    </row>
    <row r="17" spans="2:2" x14ac:dyDescent="0.3">
      <c r="B17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N18"/>
  <sheetViews>
    <sheetView workbookViewId="0">
      <selection activeCell="G33" sqref="G33"/>
    </sheetView>
  </sheetViews>
  <sheetFormatPr defaultRowHeight="14.4" x14ac:dyDescent="0.3"/>
  <cols>
    <col min="1" max="1" width="18.77734375" customWidth="1"/>
    <col min="2" max="2" width="15.21875" customWidth="1"/>
    <col min="4" max="4" width="17.21875" customWidth="1"/>
    <col min="5" max="5" width="19" customWidth="1"/>
    <col min="6" max="6" width="14.77734375" customWidth="1"/>
    <col min="9" max="9" width="16.77734375" customWidth="1"/>
    <col min="10" max="10" width="18.5546875" customWidth="1"/>
    <col min="12" max="12" width="17.21875" customWidth="1"/>
    <col min="13" max="13" width="15.5546875" customWidth="1"/>
  </cols>
  <sheetData>
    <row r="1" spans="1:14" ht="15" thickBot="1" x14ac:dyDescent="0.35">
      <c r="B1" s="16" t="s">
        <v>56</v>
      </c>
      <c r="C1" s="15" t="s">
        <v>9</v>
      </c>
      <c r="D1" s="15" t="s">
        <v>10</v>
      </c>
      <c r="E1" s="15" t="s">
        <v>57</v>
      </c>
      <c r="F1" s="17" t="s">
        <v>12</v>
      </c>
      <c r="J1" s="16" t="s">
        <v>56</v>
      </c>
      <c r="K1" s="15" t="s">
        <v>9</v>
      </c>
      <c r="L1" s="15" t="s">
        <v>10</v>
      </c>
      <c r="M1" s="15" t="s">
        <v>57</v>
      </c>
      <c r="N1" s="17" t="s">
        <v>12</v>
      </c>
    </row>
    <row r="2" spans="1:14" x14ac:dyDescent="0.3">
      <c r="B2" s="22"/>
      <c r="C2" s="8">
        <f>IF(K2/2&lt;0.015, 0.015,K2/2)</f>
        <v>1.4999999999999999E-2</v>
      </c>
      <c r="D2" s="23">
        <f>IF(L2/2&lt;0.015,0.015,L2/2)</f>
        <v>1.4999999999999999E-2</v>
      </c>
      <c r="E2" s="8">
        <f>IF(M2/2&lt;0.015,0.015,M2/2)</f>
        <v>1.4999999999999999E-2</v>
      </c>
      <c r="F2" s="13">
        <f>IF(N2/2&lt;0.015,0.015,N2/2)</f>
        <v>1.6500000000000001E-2</v>
      </c>
      <c r="J2" s="22"/>
      <c r="K2" s="8">
        <v>1.7000000000000001E-2</v>
      </c>
      <c r="L2" s="8">
        <v>2.1999999999999999E-2</v>
      </c>
      <c r="M2" s="8">
        <v>2.8000000000000001E-2</v>
      </c>
      <c r="N2" s="13">
        <v>3.3000000000000002E-2</v>
      </c>
    </row>
    <row r="3" spans="1:14" x14ac:dyDescent="0.3">
      <c r="A3" s="7">
        <v>0.01</v>
      </c>
      <c r="B3" s="12" t="s">
        <v>79</v>
      </c>
      <c r="C3" s="8">
        <f t="shared" ref="C3:C10" si="0">IF(K3/2&lt;0.015, 0.015,K3/2)</f>
        <v>1.4999999999999999E-2</v>
      </c>
      <c r="D3" s="23">
        <f t="shared" ref="D3:D10" si="1">IF(L3/2&lt;0.015,0.015,L3/2)</f>
        <v>1.4999999999999999E-2</v>
      </c>
      <c r="E3" s="8">
        <f t="shared" ref="E3:E10" si="2">IF(M3/2&lt;0.015,0.015,M3/2)</f>
        <v>1.4999999999999999E-2</v>
      </c>
      <c r="F3" s="13">
        <f t="shared" ref="F3:F10" si="3">IF(N3/2&lt;0.015,0.015,N3/2)</f>
        <v>1.6500000000000001E-2</v>
      </c>
      <c r="I3" s="7">
        <v>0.01</v>
      </c>
      <c r="J3" s="12" t="s">
        <v>79</v>
      </c>
      <c r="K3" s="8">
        <v>1.7000000000000001E-2</v>
      </c>
      <c r="L3" s="8">
        <v>2.1999999999999999E-2</v>
      </c>
      <c r="M3" s="8">
        <v>2.8000000000000001E-2</v>
      </c>
      <c r="N3" s="13">
        <v>3.3000000000000002E-2</v>
      </c>
    </row>
    <row r="4" spans="1:14" x14ac:dyDescent="0.3">
      <c r="A4" s="7">
        <v>40000.99</v>
      </c>
      <c r="B4" s="12" t="s">
        <v>80</v>
      </c>
      <c r="C4" s="8">
        <f t="shared" si="0"/>
        <v>1.4999999999999999E-2</v>
      </c>
      <c r="D4" s="23">
        <f t="shared" si="1"/>
        <v>1.4999999999999999E-2</v>
      </c>
      <c r="E4" s="8">
        <f t="shared" si="2"/>
        <v>1.6500000000000001E-2</v>
      </c>
      <c r="F4" s="13">
        <f t="shared" si="3"/>
        <v>1.95E-2</v>
      </c>
      <c r="I4" s="7">
        <v>40000.99</v>
      </c>
      <c r="J4" s="12" t="s">
        <v>80</v>
      </c>
      <c r="K4" s="8">
        <v>1.9E-2</v>
      </c>
      <c r="L4" s="8">
        <v>2.5000000000000001E-2</v>
      </c>
      <c r="M4" s="8">
        <v>3.3000000000000002E-2</v>
      </c>
      <c r="N4" s="13">
        <v>3.9E-2</v>
      </c>
    </row>
    <row r="5" spans="1:14" x14ac:dyDescent="0.3">
      <c r="A5" s="7">
        <v>50000.99</v>
      </c>
      <c r="B5" s="12" t="s">
        <v>81</v>
      </c>
      <c r="C5" s="8">
        <f t="shared" si="0"/>
        <v>1.4999999999999999E-2</v>
      </c>
      <c r="D5" s="23">
        <f t="shared" si="1"/>
        <v>1.4999999999999999E-2</v>
      </c>
      <c r="E5" s="8">
        <f t="shared" si="2"/>
        <v>1.95E-2</v>
      </c>
      <c r="F5" s="13">
        <f t="shared" si="3"/>
        <v>2.1999999999999999E-2</v>
      </c>
      <c r="I5" s="7">
        <v>50000.99</v>
      </c>
      <c r="J5" s="12" t="s">
        <v>81</v>
      </c>
      <c r="K5" s="8">
        <v>2.1999999999999999E-2</v>
      </c>
      <c r="L5" s="8">
        <v>2.8000000000000001E-2</v>
      </c>
      <c r="M5" s="8">
        <v>3.9E-2</v>
      </c>
      <c r="N5" s="13">
        <v>4.3999999999999997E-2</v>
      </c>
    </row>
    <row r="6" spans="1:14" x14ac:dyDescent="0.3">
      <c r="A6" s="7">
        <v>60000.99</v>
      </c>
      <c r="B6" s="12" t="s">
        <v>82</v>
      </c>
      <c r="C6" s="8">
        <f t="shared" si="0"/>
        <v>1.4999999999999999E-2</v>
      </c>
      <c r="D6" s="23">
        <f t="shared" si="1"/>
        <v>1.4999999999999999E-2</v>
      </c>
      <c r="E6" s="8">
        <f t="shared" si="2"/>
        <v>2.1999999999999999E-2</v>
      </c>
      <c r="F6" s="13">
        <f t="shared" si="3"/>
        <v>2.5000000000000001E-2</v>
      </c>
      <c r="I6" s="7">
        <v>60000.99</v>
      </c>
      <c r="J6" s="12" t="s">
        <v>82</v>
      </c>
      <c r="K6" s="8">
        <v>2.5000000000000001E-2</v>
      </c>
      <c r="L6" s="8">
        <v>0.03</v>
      </c>
      <c r="M6" s="8">
        <v>4.3999999999999997E-2</v>
      </c>
      <c r="N6" s="13">
        <v>0.05</v>
      </c>
    </row>
    <row r="7" spans="1:14" x14ac:dyDescent="0.3">
      <c r="A7" s="7">
        <v>70000.990000000005</v>
      </c>
      <c r="B7" s="12" t="s">
        <v>83</v>
      </c>
      <c r="C7" s="8">
        <f t="shared" si="0"/>
        <v>1.4999999999999999E-2</v>
      </c>
      <c r="D7" s="23">
        <f t="shared" si="1"/>
        <v>1.6500000000000001E-2</v>
      </c>
      <c r="E7" s="8">
        <f t="shared" si="2"/>
        <v>2.5000000000000001E-2</v>
      </c>
      <c r="F7" s="13">
        <f t="shared" si="3"/>
        <v>2.75E-2</v>
      </c>
      <c r="I7" s="7">
        <v>70000.990000000005</v>
      </c>
      <c r="J7" s="12" t="s">
        <v>83</v>
      </c>
      <c r="K7" s="8">
        <v>2.8000000000000001E-2</v>
      </c>
      <c r="L7" s="8">
        <v>3.3000000000000002E-2</v>
      </c>
      <c r="M7" s="8">
        <v>0.05</v>
      </c>
      <c r="N7" s="13">
        <v>5.5E-2</v>
      </c>
    </row>
    <row r="8" spans="1:14" x14ac:dyDescent="0.3">
      <c r="A8" s="7">
        <v>80000.990000000005</v>
      </c>
      <c r="B8" s="12" t="s">
        <v>84</v>
      </c>
      <c r="C8" s="8">
        <f t="shared" si="0"/>
        <v>1.4999999999999999E-2</v>
      </c>
      <c r="D8" s="23">
        <f t="shared" si="1"/>
        <v>1.7999999999999999E-2</v>
      </c>
      <c r="E8" s="8">
        <f t="shared" si="2"/>
        <v>2.75E-2</v>
      </c>
      <c r="F8" s="13">
        <f t="shared" si="3"/>
        <v>0.03</v>
      </c>
      <c r="I8" s="7">
        <v>80000.990000000005</v>
      </c>
      <c r="J8" s="12" t="s">
        <v>84</v>
      </c>
      <c r="K8" s="8">
        <v>0.03</v>
      </c>
      <c r="L8" s="8">
        <v>3.5999999999999997E-2</v>
      </c>
      <c r="M8" s="8">
        <v>5.5E-2</v>
      </c>
      <c r="N8" s="13">
        <v>0.06</v>
      </c>
    </row>
    <row r="9" spans="1:14" x14ac:dyDescent="0.3">
      <c r="A9" s="7">
        <v>90000.99</v>
      </c>
      <c r="B9" s="14" t="s">
        <v>85</v>
      </c>
      <c r="C9" s="8">
        <f t="shared" si="0"/>
        <v>1.6500000000000001E-2</v>
      </c>
      <c r="D9" s="23">
        <f t="shared" si="1"/>
        <v>1.95E-2</v>
      </c>
      <c r="E9" s="8">
        <f t="shared" si="2"/>
        <v>0.03</v>
      </c>
      <c r="F9" s="13">
        <f t="shared" si="3"/>
        <v>3.3000000000000002E-2</v>
      </c>
      <c r="I9" s="7">
        <v>90000.99</v>
      </c>
      <c r="J9" s="14" t="s">
        <v>85</v>
      </c>
      <c r="K9" s="8">
        <v>3.3000000000000002E-2</v>
      </c>
      <c r="L9" s="8">
        <v>3.9E-2</v>
      </c>
      <c r="M9" s="8">
        <v>0.06</v>
      </c>
      <c r="N9" s="13">
        <v>6.6000000000000003E-2</v>
      </c>
    </row>
    <row r="10" spans="1:14" x14ac:dyDescent="0.3">
      <c r="A10" s="7">
        <v>100000.99</v>
      </c>
      <c r="B10" s="12" t="s">
        <v>86</v>
      </c>
      <c r="C10" s="8">
        <f t="shared" si="0"/>
        <v>1.7999999999999999E-2</v>
      </c>
      <c r="D10" s="23">
        <f t="shared" si="1"/>
        <v>2.1999999999999999E-2</v>
      </c>
      <c r="E10" s="8">
        <f t="shared" si="2"/>
        <v>3.3000000000000002E-2</v>
      </c>
      <c r="F10" s="13">
        <f t="shared" si="3"/>
        <v>3.5999999999999997E-2</v>
      </c>
      <c r="I10" s="7">
        <v>100000.99</v>
      </c>
      <c r="J10" s="12" t="s">
        <v>86</v>
      </c>
      <c r="K10" s="8">
        <v>3.5999999999999997E-2</v>
      </c>
      <c r="L10" s="8">
        <v>4.3999999999999997E-2</v>
      </c>
      <c r="M10" s="8">
        <v>6.6000000000000003E-2</v>
      </c>
      <c r="N10" s="13">
        <v>7.1999999999999995E-2</v>
      </c>
    </row>
    <row r="11" spans="1:14" ht="15" thickBot="1" x14ac:dyDescent="0.35">
      <c r="A11" s="7">
        <v>100000000.98999999</v>
      </c>
      <c r="B11" s="11"/>
      <c r="C11" s="10"/>
      <c r="D11" s="10"/>
      <c r="E11" s="10"/>
      <c r="F11" s="9"/>
      <c r="I11" s="7">
        <v>100000000.98999999</v>
      </c>
      <c r="J11" s="11"/>
      <c r="K11" s="10"/>
      <c r="L11" s="10"/>
      <c r="M11" s="10"/>
      <c r="N11" s="9"/>
    </row>
    <row r="12" spans="1:14" x14ac:dyDescent="0.3">
      <c r="C12" s="71" t="s">
        <v>88</v>
      </c>
      <c r="D12" s="71"/>
      <c r="E12" s="71"/>
      <c r="K12" s="71" t="s">
        <v>89</v>
      </c>
      <c r="L12" s="71"/>
      <c r="M12" s="71"/>
    </row>
    <row r="15" spans="1:14" x14ac:dyDescent="0.3">
      <c r="G15" s="24"/>
    </row>
    <row r="18" spans="2:2" x14ac:dyDescent="0.3">
      <c r="B18" t="s">
        <v>87</v>
      </c>
    </row>
  </sheetData>
  <mergeCells count="2">
    <mergeCell ref="C12:E12"/>
    <mergeCell ref="K12:M1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I32"/>
  <sheetViews>
    <sheetView workbookViewId="0">
      <selection activeCell="B22" sqref="B22"/>
    </sheetView>
  </sheetViews>
  <sheetFormatPr defaultRowHeight="14.4" x14ac:dyDescent="0.3"/>
  <cols>
    <col min="1" max="2" width="35.21875" customWidth="1"/>
    <col min="3" max="6" width="20.77734375" customWidth="1"/>
    <col min="7" max="7" width="15.77734375" customWidth="1"/>
  </cols>
  <sheetData>
    <row r="1" spans="1:9" x14ac:dyDescent="0.3">
      <c r="B1" s="41" t="s">
        <v>90</v>
      </c>
    </row>
    <row r="3" spans="1:9" x14ac:dyDescent="0.3">
      <c r="B3" t="s">
        <v>91</v>
      </c>
    </row>
    <row r="4" spans="1:9" ht="36" customHeight="1" thickBot="1" x14ac:dyDescent="0.35">
      <c r="B4" t="s">
        <v>9</v>
      </c>
      <c r="C4" t="s">
        <v>92</v>
      </c>
      <c r="D4" t="s">
        <v>93</v>
      </c>
      <c r="E4" t="s">
        <v>12</v>
      </c>
      <c r="H4" s="48"/>
    </row>
    <row r="5" spans="1:9" ht="36" customHeight="1" thickBot="1" x14ac:dyDescent="0.35">
      <c r="A5" s="45" t="s">
        <v>13</v>
      </c>
      <c r="B5" s="35">
        <v>1561</v>
      </c>
      <c r="C5" s="36">
        <v>2305</v>
      </c>
      <c r="D5" s="36">
        <v>3475</v>
      </c>
      <c r="E5" s="37">
        <v>4041</v>
      </c>
      <c r="H5" s="48"/>
    </row>
    <row r="6" spans="1:9" x14ac:dyDescent="0.3">
      <c r="A6" s="45" t="s">
        <v>14</v>
      </c>
      <c r="B6">
        <v>1314</v>
      </c>
      <c r="C6">
        <v>1941</v>
      </c>
      <c r="D6">
        <v>2925</v>
      </c>
      <c r="E6">
        <v>3403</v>
      </c>
      <c r="I6" s="34"/>
    </row>
    <row r="7" spans="1:9" x14ac:dyDescent="0.3">
      <c r="A7" s="45" t="s">
        <v>15</v>
      </c>
      <c r="B7">
        <v>1279</v>
      </c>
      <c r="C7">
        <v>1890</v>
      </c>
      <c r="D7">
        <v>2850</v>
      </c>
      <c r="E7">
        <v>3315</v>
      </c>
    </row>
    <row r="8" spans="1:9" x14ac:dyDescent="0.3">
      <c r="A8" s="45" t="s">
        <v>16</v>
      </c>
      <c r="B8">
        <v>1254</v>
      </c>
      <c r="C8">
        <v>2147</v>
      </c>
      <c r="D8">
        <v>2796</v>
      </c>
      <c r="E8">
        <v>3779</v>
      </c>
    </row>
    <row r="12" spans="1:9" ht="16.2" customHeight="1" thickBot="1" x14ac:dyDescent="0.35"/>
    <row r="13" spans="1:9" ht="16.2" thickBot="1" x14ac:dyDescent="0.35">
      <c r="A13" s="40" t="s">
        <v>94</v>
      </c>
      <c r="B13" s="43">
        <v>496</v>
      </c>
      <c r="C13" s="43">
        <v>730</v>
      </c>
      <c r="D13" s="43">
        <v>1091</v>
      </c>
      <c r="E13" s="44">
        <v>1274</v>
      </c>
    </row>
    <row r="14" spans="1:9" ht="16.2" thickBot="1" x14ac:dyDescent="0.35">
      <c r="A14" s="49"/>
      <c r="B14" s="50"/>
      <c r="C14" s="50"/>
      <c r="D14" s="50"/>
      <c r="E14" s="50"/>
    </row>
    <row r="15" spans="1:9" ht="16.2" thickBot="1" x14ac:dyDescent="0.35">
      <c r="A15" s="45" t="s">
        <v>13</v>
      </c>
      <c r="B15" s="35">
        <f>B5+B13</f>
        <v>2057</v>
      </c>
      <c r="C15" s="35">
        <f>C5+C13</f>
        <v>3035</v>
      </c>
      <c r="D15" s="35">
        <f>D5+D13</f>
        <v>4566</v>
      </c>
      <c r="E15" s="51">
        <f>E5+E13</f>
        <v>5315</v>
      </c>
    </row>
    <row r="16" spans="1:9" ht="16.2" thickBot="1" x14ac:dyDescent="0.35">
      <c r="A16" s="45" t="s">
        <v>14</v>
      </c>
      <c r="B16" s="35">
        <f>B6+B13</f>
        <v>1810</v>
      </c>
      <c r="C16" s="35">
        <f>C6+C13</f>
        <v>2671</v>
      </c>
      <c r="D16" s="35">
        <f>D6+D13</f>
        <v>4016</v>
      </c>
      <c r="E16" s="35">
        <f>E6+E13</f>
        <v>4677</v>
      </c>
    </row>
    <row r="17" spans="1:8" ht="16.2" thickBot="1" x14ac:dyDescent="0.35">
      <c r="A17" s="45" t="s">
        <v>15</v>
      </c>
      <c r="B17" s="35">
        <f>B7+B13</f>
        <v>1775</v>
      </c>
      <c r="C17" s="35">
        <f>C7+C13</f>
        <v>2620</v>
      </c>
      <c r="D17" s="35">
        <f>D7+D13</f>
        <v>3941</v>
      </c>
      <c r="E17" s="35">
        <f>E7+E13</f>
        <v>4589</v>
      </c>
    </row>
    <row r="18" spans="1:8" ht="15" customHeight="1" x14ac:dyDescent="0.3">
      <c r="A18" s="45" t="s">
        <v>16</v>
      </c>
      <c r="B18" s="35">
        <f>B8</f>
        <v>1254</v>
      </c>
      <c r="C18" s="35">
        <f t="shared" ref="C18:E18" si="0">C8</f>
        <v>2147</v>
      </c>
      <c r="D18" s="35">
        <f t="shared" si="0"/>
        <v>2796</v>
      </c>
      <c r="E18" s="35">
        <f t="shared" si="0"/>
        <v>3779</v>
      </c>
      <c r="G18" s="45"/>
      <c r="H18" s="45"/>
    </row>
    <row r="19" spans="1:8" ht="15" customHeight="1" x14ac:dyDescent="0.3">
      <c r="A19" s="12"/>
      <c r="B19" s="46"/>
      <c r="C19" s="46"/>
      <c r="D19" s="46"/>
      <c r="E19" s="46"/>
      <c r="G19" s="45"/>
      <c r="H19" s="45"/>
    </row>
    <row r="20" spans="1:8" ht="15" customHeight="1" x14ac:dyDescent="0.3">
      <c r="A20" s="12"/>
      <c r="B20" s="46"/>
      <c r="C20" s="46"/>
      <c r="D20" s="46"/>
      <c r="E20" s="46"/>
      <c r="G20" s="45"/>
      <c r="H20" s="45"/>
    </row>
    <row r="21" spans="1:8" ht="15.75" customHeight="1" thickBot="1" x14ac:dyDescent="0.35">
      <c r="A21" s="11"/>
      <c r="B21" s="47"/>
      <c r="C21" s="47"/>
      <c r="D21" s="47"/>
      <c r="E21" s="47"/>
      <c r="G21" s="45"/>
      <c r="H21" s="45"/>
    </row>
    <row r="22" spans="1:8" ht="15" customHeight="1" x14ac:dyDescent="0.3">
      <c r="G22" s="45"/>
      <c r="H22" s="45"/>
    </row>
    <row r="23" spans="1:8" x14ac:dyDescent="0.3">
      <c r="B23" s="19" t="s">
        <v>95</v>
      </c>
    </row>
    <row r="29" spans="1:8" ht="15" thickBot="1" x14ac:dyDescent="0.35">
      <c r="B29" t="s">
        <v>23</v>
      </c>
      <c r="C29" t="s">
        <v>24</v>
      </c>
      <c r="D29" t="s">
        <v>25</v>
      </c>
    </row>
    <row r="30" spans="1:8" ht="16.2" thickBot="1" x14ac:dyDescent="0.35">
      <c r="A30" s="42" t="s">
        <v>26</v>
      </c>
      <c r="B30" s="43">
        <v>63.57</v>
      </c>
      <c r="C30" s="43">
        <v>89.25</v>
      </c>
      <c r="D30" s="43">
        <v>154.72</v>
      </c>
    </row>
    <row r="31" spans="1:8" ht="16.2" thickBot="1" x14ac:dyDescent="0.35">
      <c r="A31" s="42" t="s">
        <v>27</v>
      </c>
      <c r="B31" s="43">
        <v>50.93</v>
      </c>
      <c r="C31" s="43">
        <v>73.209999999999994</v>
      </c>
      <c r="D31" s="43">
        <v>130.47999999999999</v>
      </c>
    </row>
    <row r="32" spans="1:8" ht="16.2" thickBot="1" x14ac:dyDescent="0.35">
      <c r="A32" s="42" t="s">
        <v>28</v>
      </c>
      <c r="B32" s="43">
        <v>18.309999999999999</v>
      </c>
      <c r="C32" s="43">
        <v>35.06</v>
      </c>
      <c r="D32" s="43">
        <v>58.83</v>
      </c>
    </row>
  </sheetData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37c664b-5f05-4676-8661-1ffca2760859" xsi:nil="true"/>
    <lcf76f155ced4ddcb4097134ff3c332f xmlns="959f7de2-dfda-407a-9161-fddbbfdb9d0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63D5C1348220542905C329C89264C2B" ma:contentTypeVersion="17" ma:contentTypeDescription="Create a new document." ma:contentTypeScope="" ma:versionID="dc215363884d689d2697819c2e7b3a34">
  <xsd:schema xmlns:xsd="http://www.w3.org/2001/XMLSchema" xmlns:xs="http://www.w3.org/2001/XMLSchema" xmlns:p="http://schemas.microsoft.com/office/2006/metadata/properties" xmlns:ns2="959f7de2-dfda-407a-9161-fddbbfdb9d01" xmlns:ns3="937c664b-5f05-4676-8661-1ffca2760859" targetNamespace="http://schemas.microsoft.com/office/2006/metadata/properties" ma:root="true" ma:fieldsID="1fff762b59d3cc08be23a0da0aa9e193" ns2:_="" ns3:_="">
    <xsd:import namespace="959f7de2-dfda-407a-9161-fddbbfdb9d01"/>
    <xsd:import namespace="937c664b-5f05-4676-8661-1ffca27608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9f7de2-dfda-407a-9161-fddbbfdb9d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c0ceebf2-c68b-4a60-8e80-bd47615e42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37c664b-5f05-4676-8661-1ffca27608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8" nillable="true" ma:displayName="Taxonomy Catch All Column" ma:hidden="true" ma:list="{92e7e79b-3c39-4990-8892-dfadc4115511}" ma:internalName="TaxCatchAll" ma:showField="CatchAllData" ma:web="937c664b-5f05-4676-8661-1ffca27608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448FB6A-953A-4B8A-9E2C-3229CD7ADDE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23CECF4-6E73-423C-825A-90D935D9B4A1}">
  <ds:schemaRefs>
    <ds:schemaRef ds:uri="http://purl.org/dc/elements/1.1/"/>
    <ds:schemaRef ds:uri="http://purl.org/dc/dcmitype/"/>
    <ds:schemaRef ds:uri="959f7de2-dfda-407a-9161-fddbbfdb9d01"/>
    <ds:schemaRef ds:uri="http://schemas.microsoft.com/office/2006/metadata/properties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937c664b-5f05-4676-8661-1ffca2760859"/>
  </ds:schemaRefs>
</ds:datastoreItem>
</file>

<file path=customXml/itemProps3.xml><?xml version="1.0" encoding="utf-8"?>
<ds:datastoreItem xmlns:ds="http://schemas.openxmlformats.org/officeDocument/2006/customXml" ds:itemID="{0C94ADED-EF82-4FDA-B91E-5E24ED43F1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9f7de2-dfda-407a-9161-fddbbfdb9d01"/>
    <ds:schemaRef ds:uri="937c664b-5f05-4676-8661-1ffca276085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Randolph</vt:lpstr>
      <vt:lpstr>Calculations</vt:lpstr>
      <vt:lpstr>Legacy Plan Table</vt:lpstr>
      <vt:lpstr>NJEHP Table</vt:lpstr>
      <vt:lpstr>GSHP Table</vt:lpstr>
      <vt:lpstr>Rates as of 202607</vt:lpstr>
    </vt:vector>
  </TitlesOfParts>
  <Manager/>
  <Company>Gallagher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Mario Karcic</dc:creator>
  <cp:keywords/>
  <dc:description/>
  <cp:lastModifiedBy>Holly Fiorella</cp:lastModifiedBy>
  <cp:revision/>
  <dcterms:created xsi:type="dcterms:W3CDTF">2020-08-19T16:40:48Z</dcterms:created>
  <dcterms:modified xsi:type="dcterms:W3CDTF">2026-04-30T15:57:26Z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0x010100963D5C1348220542905C329C89264C2B</vt:lpwstr>
  </property>
  <property fmtid="{D5CDD505-2E9C-101B-9397-08002B2CF9AE}" pid="3" name="ComplianceAssetId">
    <vt:lpwstr>0d45027c-d8f3-ea11-a815-000d3a58f033</vt:lpwstr>
  </property>
  <property fmtid="{D5CDD505-2E9C-101B-9397-08002B2CF9AE}" pid="4" name="_dlc_DocIdItemGuid">
    <vt:lpwstr>48e6d7c8-eda9-4b96-829d-fd6f6c4b2f84</vt:lpwstr>
  </property>
  <property fmtid="{D5CDD505-2E9C-101B-9397-08002B2CF9AE}" pid="5" name="Final">
    <vt:bool>false</vt:bool>
  </property>
  <property fmtid="{D5CDD505-2E9C-101B-9397-08002B2CF9AE}" pid="6" name="GBS_Active_With_Client">
    <vt:bool>false</vt:bool>
  </property>
  <property fmtid="{D5CDD505-2E9C-101B-9397-08002B2CF9AE}" pid="7" name="Peer_Reviewed">
    <vt:bool>false</vt:bool>
  </property>
  <property fmtid="{D5CDD505-2E9C-101B-9397-08002B2CF9AE}" pid="8" name="MediaServiceImageTags">
    <vt:lpwstr/>
  </property>
</Properties>
</file>