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ecolorado-my.sharepoint.com/personal/stine_a_cde_state_co_us/Documents/BEST Collaboration/26-27_BEST_Applications/ReviewMaterials/"/>
    </mc:Choice>
  </mc:AlternateContent>
  <xr:revisionPtr revIDLastSave="326" documentId="8_{13F91085-87BE-4F8E-A8F4-11DCCA14EE8B}" xr6:coauthVersionLast="47" xr6:coauthVersionMax="47" xr10:uidLastSave="{AAD0DE3D-80FF-48FB-AFE0-ADBB05905126}"/>
  <bookViews>
    <workbookView xWindow="-120" yWindow="-120" windowWidth="29040" windowHeight="17520" xr2:uid="{00000000-000D-0000-FFFF-FFFF00000000}"/>
  </bookViews>
  <sheets>
    <sheet name="26-27" sheetId="3" r:id="rId1"/>
  </sheets>
  <definedNames>
    <definedName name="_xlnm.Print_Titles" localSheetId="0">'26-27'!$1:$1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7" i="3" l="1"/>
  <c r="E67" i="3"/>
  <c r="D67" i="3"/>
  <c r="E66" i="3" l="1"/>
  <c r="F66" i="3"/>
  <c r="F68" i="3"/>
  <c r="E68" i="3"/>
  <c r="D66" i="3"/>
  <c r="D68" i="3"/>
  <c r="D64" i="3"/>
  <c r="D63" i="3"/>
  <c r="D62" i="3"/>
  <c r="D61" i="3"/>
  <c r="E61" i="3"/>
  <c r="E62" i="3"/>
  <c r="E63" i="3"/>
  <c r="E64" i="3"/>
  <c r="G68" i="3" l="1"/>
  <c r="E70" i="3"/>
  <c r="D70" i="3"/>
  <c r="F58" i="3" l="1"/>
  <c r="G58" i="3" s="1"/>
  <c r="F57" i="3"/>
  <c r="G57" i="3" s="1"/>
  <c r="F56" i="3"/>
  <c r="G56" i="3" s="1"/>
  <c r="F55" i="3"/>
  <c r="F54" i="3"/>
  <c r="G54" i="3" s="1"/>
  <c r="F53" i="3"/>
  <c r="G53" i="3" s="1"/>
  <c r="F52" i="3"/>
  <c r="G52" i="3" s="1"/>
  <c r="F51" i="3"/>
  <c r="G51" i="3" s="1"/>
  <c r="F50" i="3"/>
  <c r="G50" i="3" s="1"/>
  <c r="F49" i="3"/>
  <c r="G49" i="3" s="1"/>
  <c r="F48" i="3"/>
  <c r="G48" i="3" s="1"/>
  <c r="F47" i="3"/>
  <c r="G47" i="3" s="1"/>
  <c r="F46" i="3"/>
  <c r="F45" i="3"/>
  <c r="F44" i="3"/>
  <c r="F43" i="3"/>
  <c r="G43" i="3" s="1"/>
  <c r="F42" i="3"/>
  <c r="F41" i="3"/>
  <c r="F40" i="3"/>
  <c r="F39" i="3"/>
  <c r="G39" i="3" s="1"/>
  <c r="F38" i="3"/>
  <c r="G38" i="3" s="1"/>
  <c r="F37" i="3"/>
  <c r="G37" i="3" s="1"/>
  <c r="F36" i="3"/>
  <c r="G36" i="3" s="1"/>
  <c r="F35" i="3"/>
  <c r="G35" i="3" s="1"/>
  <c r="F34" i="3"/>
  <c r="G34" i="3" s="1"/>
  <c r="F33" i="3"/>
  <c r="G33" i="3" s="1"/>
  <c r="F32" i="3"/>
  <c r="F31" i="3"/>
  <c r="G31" i="3" s="1"/>
  <c r="F30" i="3"/>
  <c r="G30" i="3" s="1"/>
  <c r="F29" i="3"/>
  <c r="G29" i="3" s="1"/>
  <c r="F28" i="3"/>
  <c r="G28" i="3" s="1"/>
  <c r="F27" i="3"/>
  <c r="G27" i="3" s="1"/>
  <c r="F26" i="3"/>
  <c r="F25" i="3"/>
  <c r="F24" i="3"/>
  <c r="G24" i="3" s="1"/>
  <c r="F23" i="3"/>
  <c r="F22" i="3"/>
  <c r="G22" i="3" s="1"/>
  <c r="F21" i="3"/>
  <c r="G21" i="3" s="1"/>
  <c r="F20" i="3"/>
  <c r="G20" i="3" s="1"/>
  <c r="F19" i="3"/>
  <c r="G19" i="3" s="1"/>
  <c r="F18" i="3"/>
  <c r="F17" i="3"/>
  <c r="F70" i="3" s="1"/>
  <c r="G70" i="3" s="1"/>
  <c r="F16" i="3"/>
  <c r="G16" i="3" s="1"/>
  <c r="F15" i="3"/>
  <c r="G15" i="3" s="1"/>
  <c r="F14" i="3"/>
  <c r="G14" i="3" s="1"/>
  <c r="F13" i="3"/>
  <c r="G13" i="3" s="1"/>
  <c r="F12" i="3"/>
  <c r="G12" i="3" s="1"/>
  <c r="F11" i="3"/>
  <c r="F10" i="3"/>
  <c r="F9" i="3"/>
  <c r="G9" i="3" s="1"/>
  <c r="F8" i="3"/>
  <c r="G8" i="3" s="1"/>
  <c r="F7" i="3"/>
  <c r="G7" i="3" s="1"/>
  <c r="F6" i="3"/>
  <c r="F5" i="3"/>
  <c r="G5" i="3" s="1"/>
  <c r="F4" i="3"/>
  <c r="F3" i="3"/>
  <c r="F2" i="3"/>
  <c r="G3" i="3"/>
  <c r="G4" i="3"/>
  <c r="G10" i="3"/>
  <c r="G11" i="3"/>
  <c r="G17" i="3"/>
  <c r="G18" i="3"/>
  <c r="G23" i="3"/>
  <c r="G25" i="3"/>
  <c r="G26" i="3"/>
  <c r="G32" i="3"/>
  <c r="G40" i="3"/>
  <c r="G41" i="3"/>
  <c r="G44" i="3"/>
  <c r="G45" i="3"/>
  <c r="G46" i="3"/>
  <c r="G55" i="3"/>
  <c r="F62" i="3" l="1"/>
  <c r="G62" i="3" s="1"/>
  <c r="F63" i="3"/>
  <c r="G63" i="3" s="1"/>
  <c r="G6" i="3"/>
  <c r="F64" i="3"/>
  <c r="G64" i="3" s="1"/>
  <c r="F61" i="3"/>
  <c r="G61" i="3" s="1"/>
  <c r="G2" i="3"/>
  <c r="G42" i="3"/>
  <c r="G67" i="3" l="1"/>
  <c r="E59" i="3"/>
  <c r="D59" i="3"/>
  <c r="F59" i="3" l="1"/>
  <c r="G66" i="3" s="1"/>
  <c r="G59" i="3" l="1"/>
</calcChain>
</file>

<file path=xl/sharedStrings.xml><?xml version="1.0" encoding="utf-8"?>
<sst xmlns="http://schemas.openxmlformats.org/spreadsheetml/2006/main" count="189" uniqueCount="158">
  <si>
    <t>County</t>
  </si>
  <si>
    <t>PK-12 School Replacement</t>
  </si>
  <si>
    <t>Applicant</t>
  </si>
  <si>
    <t>Project Description</t>
  </si>
  <si>
    <t>BEST Request Amount</t>
  </si>
  <si>
    <t>Applicant Matching Contribution</t>
  </si>
  <si>
    <t>Total Request &amp; Matching Contribution</t>
  </si>
  <si>
    <t>Proposed Match</t>
  </si>
  <si>
    <t>MS Replacement</t>
  </si>
  <si>
    <t>ES Replacement</t>
  </si>
  <si>
    <t>Totals</t>
  </si>
  <si>
    <t>Colorado Early Colleges Fort Collins</t>
  </si>
  <si>
    <t>Westgate Community School</t>
  </si>
  <si>
    <t>K-12 Renovation and Addition</t>
  </si>
  <si>
    <t>DW HVAC Upgrades</t>
  </si>
  <si>
    <t>DW Fire Alarm Upgrades</t>
  </si>
  <si>
    <t>PK-12 Renovation and Addition</t>
  </si>
  <si>
    <t>DW Safety, Security, and HVAC Upgrades</t>
  </si>
  <si>
    <t>HS Renovation</t>
  </si>
  <si>
    <t>Aurora Academy Charter School</t>
  </si>
  <si>
    <t>High Point Academy</t>
  </si>
  <si>
    <t>Rocky Mountain Academy of Evergreen</t>
  </si>
  <si>
    <t>AXL Academy</t>
  </si>
  <si>
    <t>San Luis Valley BOCES</t>
  </si>
  <si>
    <t>MS/HS Fire Alarm Replacement</t>
  </si>
  <si>
    <t>Vail Ski and Snowboard Academy Roof Replacement</t>
  </si>
  <si>
    <t>HS Roof Replacement</t>
  </si>
  <si>
    <t>PK Replacement</t>
  </si>
  <si>
    <t>Supplemental FY25 School Replacement</t>
  </si>
  <si>
    <t>Multiple School Partial Reroof</t>
  </si>
  <si>
    <t>Academy of Arts and Knowledge</t>
  </si>
  <si>
    <t>ADAMS 12 FIVE STAR SCHOOLS</t>
  </si>
  <si>
    <t>ADAMS COUNTY 14</t>
  </si>
  <si>
    <t>ALAMOSA RE-11J</t>
  </si>
  <si>
    <t>ARCHULETA COUNTY 50 JT</t>
  </si>
  <si>
    <t xml:space="preserve">Ascent Classical Academy of Douglas County </t>
  </si>
  <si>
    <t>Atlas Preparatory Charter Schools</t>
  </si>
  <si>
    <t>BYERS 32J</t>
  </si>
  <si>
    <t>CLEAR CREEK RE-1</t>
  </si>
  <si>
    <t>COLORADO SPRINGS 11</t>
  </si>
  <si>
    <t>Community Leadership Academy State Charter School</t>
  </si>
  <si>
    <t>CROWLEY COUNTY RE-1-J</t>
  </si>
  <si>
    <t>DELTA COUNTY 50(J)</t>
  </si>
  <si>
    <t>DOUGLAS COUNTY RE 1</t>
  </si>
  <si>
    <t>EADS RE-1</t>
  </si>
  <si>
    <t>EAGLE COUNTY RE 50</t>
  </si>
  <si>
    <t>ELIZABETH C-1</t>
  </si>
  <si>
    <t>FRENCHMAN RE-3</t>
  </si>
  <si>
    <t>GARFIELD RE-2</t>
  </si>
  <si>
    <t>Global Village Academy - Aurora</t>
  </si>
  <si>
    <t>GRANADA RE-1</t>
  </si>
  <si>
    <t>GREELEY 6</t>
  </si>
  <si>
    <t>HARRISON 2</t>
  </si>
  <si>
    <t>HOLYOKE RE-1J</t>
  </si>
  <si>
    <t>KIOWA C-2</t>
  </si>
  <si>
    <t>Liberty Common School</t>
  </si>
  <si>
    <t>MANITOU SPRINGS 14</t>
  </si>
  <si>
    <t>MAPLETON 1</t>
  </si>
  <si>
    <t>MESA COUNTY VALLEY 51</t>
  </si>
  <si>
    <t>MOFFAT COUNTY RE:NO 1</t>
  </si>
  <si>
    <t>MONTROSE COUNTY RE-1J</t>
  </si>
  <si>
    <t>NORTH CONEJOS RE-1J</t>
  </si>
  <si>
    <t>NORTH PARK R-1</t>
  </si>
  <si>
    <t>PEYTON 23 JT</t>
  </si>
  <si>
    <t>PUEBLO COUNTY 70</t>
  </si>
  <si>
    <t>SANFORD 6J</t>
  </si>
  <si>
    <t>SARGENT RE-33J</t>
  </si>
  <si>
    <t>SOUTH ROUTT RE 3</t>
  </si>
  <si>
    <t>ST VRAIN VALLEY RE-1J</t>
  </si>
  <si>
    <t>THOMPSON R2-J</t>
  </si>
  <si>
    <t>TRINIDAD 1</t>
  </si>
  <si>
    <t>VALLEY RE-1</t>
  </si>
  <si>
    <t>VILAS RE-5</t>
  </si>
  <si>
    <t>WELD COUNTY RE-1</t>
  </si>
  <si>
    <t>WELD COUNTY S/D RE-8</t>
  </si>
  <si>
    <t>WEST GRAND 1-JT</t>
  </si>
  <si>
    <t>WIDEFIELD 3</t>
  </si>
  <si>
    <t>WOODLAND PARK RE-2</t>
  </si>
  <si>
    <t>57 applications received</t>
  </si>
  <si>
    <t>ES Safety and Security Upgrades</t>
  </si>
  <si>
    <t>Stukey ES Roof Replacement</t>
  </si>
  <si>
    <t>HS Health, Safety, and ADA Upgrades</t>
  </si>
  <si>
    <t>PK-8 Replacement</t>
  </si>
  <si>
    <t>K-12 HVAC and Roof Replacement</t>
  </si>
  <si>
    <t>HS Electrical and Security Upgrades</t>
  </si>
  <si>
    <t>K-8 Safety and Security Upgrades</t>
  </si>
  <si>
    <t>K-8 Roof Replacement and Security Upgrades</t>
  </si>
  <si>
    <t>PK-12 Fire Alarm and Communications Upgrades</t>
  </si>
  <si>
    <t>6-12 HVAC and Elevator Replacement</t>
  </si>
  <si>
    <t>Palmer HS Renovation</t>
  </si>
  <si>
    <t>PK-5 HVAC Replacement</t>
  </si>
  <si>
    <t>CTE Building Replacement</t>
  </si>
  <si>
    <t xml:space="preserve">Supplemental FY25 Multiple School HVAC and Security Upgrades </t>
  </si>
  <si>
    <t>Stone Canyon Outdoor EdVenture Renovation and Replacement</t>
  </si>
  <si>
    <t>Multiple School HVAC and Safety Upgrades</t>
  </si>
  <si>
    <t>Rifle MS Roof Replacement</t>
  </si>
  <si>
    <t>K-8 HVAC Upgrades</t>
  </si>
  <si>
    <t>K-12 Addition and Renovation</t>
  </si>
  <si>
    <t>Multiple School Roof Replacement</t>
  </si>
  <si>
    <t>Fox Meadow MS Secure Entry</t>
  </si>
  <si>
    <t>PK-8 HVAC, Roof, and Safety Upgrades</t>
  </si>
  <si>
    <t>ES Fire Alarm Replacement and Elevator Upgrades</t>
  </si>
  <si>
    <t>Multiple School Roof and Safety Upgrades</t>
  </si>
  <si>
    <t>Achieve Academy Roof Replacement</t>
  </si>
  <si>
    <t>Multiple School ES Roof and HVAC Upgrades</t>
  </si>
  <si>
    <t>Jr/Sr HS Wastewater Treatment Plant</t>
  </si>
  <si>
    <t>Skyview MS Roof Replacement</t>
  </si>
  <si>
    <t>Soroco HS/MS Addition and Renovation</t>
  </si>
  <si>
    <t>Niwot ES Roof Replacement</t>
  </si>
  <si>
    <t>Multiple School Vestibules</t>
  </si>
  <si>
    <t>Pete Mirich ES Secure Entry, Roof, and Safety Upgrades</t>
  </si>
  <si>
    <t>Fort Lupton HS Secure Entrance Addition</t>
  </si>
  <si>
    <t>K-12 HVAC Replacement</t>
  </si>
  <si>
    <t>Multiple School HVAC Upgrades</t>
  </si>
  <si>
    <t>Summit ES Roof Replacement</t>
  </si>
  <si>
    <t>Larimer</t>
  </si>
  <si>
    <t>Adams</t>
  </si>
  <si>
    <t>Alamosa</t>
  </si>
  <si>
    <t>Archuleta</t>
  </si>
  <si>
    <t>Douglas</t>
  </si>
  <si>
    <t>El Paso</t>
  </si>
  <si>
    <t>Arapahoe</t>
  </si>
  <si>
    <t>Clear Creek</t>
  </si>
  <si>
    <t>Crowley</t>
  </si>
  <si>
    <t>Delta</t>
  </si>
  <si>
    <t>Kiowa</t>
  </si>
  <si>
    <t>Eagle</t>
  </si>
  <si>
    <t>Elbert</t>
  </si>
  <si>
    <t>Logan</t>
  </si>
  <si>
    <t>Garfield</t>
  </si>
  <si>
    <t>Prowers</t>
  </si>
  <si>
    <t>Weld</t>
  </si>
  <si>
    <t>Denver</t>
  </si>
  <si>
    <t>Phillips</t>
  </si>
  <si>
    <t>Mesa</t>
  </si>
  <si>
    <t>Moffat</t>
  </si>
  <si>
    <t>Montrose</t>
  </si>
  <si>
    <t>Conejos</t>
  </si>
  <si>
    <t>Jackson</t>
  </si>
  <si>
    <t>Pueblo</t>
  </si>
  <si>
    <t>Jefferson</t>
  </si>
  <si>
    <t>Rio Grande</t>
  </si>
  <si>
    <t>Routt</t>
  </si>
  <si>
    <t>Boulder</t>
  </si>
  <si>
    <t>Las Animas</t>
  </si>
  <si>
    <t>Baca</t>
  </si>
  <si>
    <t>Grand</t>
  </si>
  <si>
    <t>Supplemental Grant Requests (2)</t>
  </si>
  <si>
    <t>Last Year (FY25-26 - Applications Received (53)</t>
  </si>
  <si>
    <t>PK-12 Campus Addition</t>
  </si>
  <si>
    <t>State Match Under $1 million (21)</t>
  </si>
  <si>
    <t>State Match Between $1 million - $10 million (24)</t>
  </si>
  <si>
    <t>State Match Between $10 million - $25 million (4)</t>
  </si>
  <si>
    <t>State Match Over $25 million (8)</t>
  </si>
  <si>
    <t>Boards of Cooperative Educational Services (1)</t>
  </si>
  <si>
    <t>Charter School Applications (12)</t>
  </si>
  <si>
    <t>School District Applications (44)</t>
  </si>
  <si>
    <t>ES/HS Health, Safety, and Playground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</si>
</sst>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Aptos Narrow"/>
      <family val="2"/>
    </font>
    <font>
      <sz val="11"/>
      <color theme="1"/>
      <name val="Calibri"/>
      <family val="2"/>
    </font>
    <font>
      <sz val="12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</cellStyleXfs>
  <cellXfs count="35">
    <xf numFmtId="0" fontId="0" fillId="0" borderId="0" xfId="0"/>
    <xf numFmtId="0" fontId="3" fillId="0" borderId="0" xfId="0" applyFont="1"/>
    <xf numFmtId="0" fontId="4" fillId="0" borderId="0" xfId="0" applyFont="1"/>
    <xf numFmtId="44" fontId="3" fillId="0" borderId="0" xfId="0" applyNumberFormat="1" applyFont="1"/>
    <xf numFmtId="44" fontId="0" fillId="3" borderId="1" xfId="1" applyFont="1" applyFill="1" applyBorder="1"/>
    <xf numFmtId="44" fontId="0" fillId="0" borderId="0" xfId="1" applyFont="1"/>
    <xf numFmtId="44" fontId="0" fillId="0" borderId="0" xfId="0" applyNumberFormat="1"/>
    <xf numFmtId="0" fontId="3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/>
    </xf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2" fillId="6" borderId="1" xfId="0" applyFont="1" applyFill="1" applyBorder="1"/>
    <xf numFmtId="44" fontId="2" fillId="3" borderId="1" xfId="1" applyFont="1" applyFill="1" applyBorder="1"/>
    <xf numFmtId="44" fontId="2" fillId="3" borderId="2" xfId="1" applyFont="1" applyFill="1" applyBorder="1"/>
    <xf numFmtId="44" fontId="2" fillId="3" borderId="3" xfId="1" applyFont="1" applyFill="1" applyBorder="1"/>
    <xf numFmtId="9" fontId="3" fillId="2" borderId="1" xfId="0" applyNumberFormat="1" applyFont="1" applyFill="1" applyBorder="1" applyAlignment="1">
      <alignment horizontal="center" vertical="center" wrapText="1"/>
    </xf>
    <xf numFmtId="9" fontId="0" fillId="3" borderId="1" xfId="2" applyFont="1" applyFill="1" applyBorder="1"/>
    <xf numFmtId="9" fontId="3" fillId="0" borderId="0" xfId="0" applyNumberFormat="1" applyFont="1"/>
    <xf numFmtId="9" fontId="0" fillId="0" borderId="0" xfId="0" applyNumberFormat="1"/>
    <xf numFmtId="9" fontId="3" fillId="0" borderId="0" xfId="2" applyFont="1"/>
    <xf numFmtId="9" fontId="3" fillId="0" borderId="0" xfId="2" applyFont="1" applyFill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</cellXfs>
  <cellStyles count="4">
    <cellStyle name="Currency" xfId="1" builtinId="4"/>
    <cellStyle name="Normal" xfId="0" builtinId="0"/>
    <cellStyle name="Normal 2" xfId="3" xr:uid="{33648CC8-83DC-4ED4-8F99-C2C4E2F6BBCE}"/>
    <cellStyle name="Percent" xfId="2" builtinId="5"/>
  </cellStyles>
  <dxfs count="1">
    <dxf>
      <font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66418-7382-4E1F-843E-AB482BF27754}">
  <sheetPr>
    <pageSetUpPr fitToPage="1"/>
  </sheetPr>
  <dimension ref="A1:J73"/>
  <sheetViews>
    <sheetView tabSelected="1" view="pageLayout" zoomScaleNormal="80" workbookViewId="0"/>
  </sheetViews>
  <sheetFormatPr defaultRowHeight="15" x14ac:dyDescent="0.25"/>
  <cols>
    <col min="1" max="1" width="13.28515625" bestFit="1" customWidth="1"/>
    <col min="2" max="2" width="41.42578125" customWidth="1"/>
    <col min="3" max="3" width="46.7109375" customWidth="1"/>
    <col min="4" max="4" width="21.28515625" bestFit="1" customWidth="1"/>
    <col min="5" max="5" width="18.42578125" bestFit="1" customWidth="1"/>
    <col min="6" max="6" width="24.5703125" bestFit="1" customWidth="1"/>
    <col min="7" max="7" width="9.42578125" style="21" bestFit="1" customWidth="1"/>
    <col min="10" max="10" width="16.42578125" bestFit="1" customWidth="1"/>
  </cols>
  <sheetData>
    <row r="1" spans="1:7" ht="43.35" customHeight="1" x14ac:dyDescent="0.25">
      <c r="A1" s="8" t="s">
        <v>0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18" t="s">
        <v>7</v>
      </c>
    </row>
    <row r="2" spans="1:7" x14ac:dyDescent="0.25">
      <c r="A2" s="10" t="s">
        <v>115</v>
      </c>
      <c r="B2" s="29" t="s">
        <v>30</v>
      </c>
      <c r="C2" s="24" t="s">
        <v>79</v>
      </c>
      <c r="D2" s="4">
        <v>1283474.44</v>
      </c>
      <c r="E2" s="4">
        <v>226495.49</v>
      </c>
      <c r="F2" s="15">
        <f t="shared" ref="F2:F33" si="0">E2+D2</f>
        <v>1509969.93</v>
      </c>
      <c r="G2" s="19">
        <f>E2/F2</f>
        <v>0.15000000033113242</v>
      </c>
    </row>
    <row r="3" spans="1:7" x14ac:dyDescent="0.25">
      <c r="A3" s="10" t="s">
        <v>116</v>
      </c>
      <c r="B3" s="30" t="s">
        <v>31</v>
      </c>
      <c r="C3" s="24" t="s">
        <v>80</v>
      </c>
      <c r="D3" s="4">
        <v>459905.65</v>
      </c>
      <c r="E3" s="4">
        <v>719339.61</v>
      </c>
      <c r="F3" s="15">
        <f t="shared" si="0"/>
        <v>1179245.26</v>
      </c>
      <c r="G3" s="19">
        <f t="shared" ref="G3:G57" si="1">E3/F3</f>
        <v>0.61000000118719999</v>
      </c>
    </row>
    <row r="4" spans="1:7" x14ac:dyDescent="0.25">
      <c r="A4" s="10" t="s">
        <v>116</v>
      </c>
      <c r="B4" s="29" t="s">
        <v>32</v>
      </c>
      <c r="C4" s="24" t="s">
        <v>8</v>
      </c>
      <c r="D4" s="4">
        <v>24352697.260000002</v>
      </c>
      <c r="E4" s="4">
        <v>62621221.539999999</v>
      </c>
      <c r="F4" s="15">
        <f t="shared" si="0"/>
        <v>86973918.799999997</v>
      </c>
      <c r="G4" s="19">
        <f t="shared" si="1"/>
        <v>0.72000000004599085</v>
      </c>
    </row>
    <row r="5" spans="1:7" x14ac:dyDescent="0.25">
      <c r="A5" s="10" t="s">
        <v>117</v>
      </c>
      <c r="B5" s="30" t="s">
        <v>33</v>
      </c>
      <c r="C5" s="24" t="s">
        <v>81</v>
      </c>
      <c r="D5" s="4">
        <v>1784990.46</v>
      </c>
      <c r="E5" s="4">
        <v>919540.54</v>
      </c>
      <c r="F5" s="15">
        <f t="shared" si="0"/>
        <v>2704531</v>
      </c>
      <c r="G5" s="19">
        <f t="shared" si="1"/>
        <v>0.34</v>
      </c>
    </row>
    <row r="6" spans="1:7" x14ac:dyDescent="0.25">
      <c r="A6" s="10" t="s">
        <v>118</v>
      </c>
      <c r="B6" s="29" t="s">
        <v>34</v>
      </c>
      <c r="C6" s="24" t="s">
        <v>82</v>
      </c>
      <c r="D6" s="4">
        <v>50284437.200000003</v>
      </c>
      <c r="E6" s="4">
        <v>75426655.799999997</v>
      </c>
      <c r="F6" s="15">
        <f t="shared" si="0"/>
        <v>125711093</v>
      </c>
      <c r="G6" s="19">
        <f t="shared" si="1"/>
        <v>0.6</v>
      </c>
    </row>
    <row r="7" spans="1:7" x14ac:dyDescent="0.25">
      <c r="A7" s="10" t="s">
        <v>119</v>
      </c>
      <c r="B7" s="29" t="s">
        <v>35</v>
      </c>
      <c r="C7" s="24" t="s">
        <v>83</v>
      </c>
      <c r="D7" s="4">
        <v>2915849.5</v>
      </c>
      <c r="E7" s="4">
        <v>971949.84</v>
      </c>
      <c r="F7" s="15">
        <f t="shared" si="0"/>
        <v>3887799.34</v>
      </c>
      <c r="G7" s="19">
        <f t="shared" si="1"/>
        <v>0.25000000128607458</v>
      </c>
    </row>
    <row r="8" spans="1:7" x14ac:dyDescent="0.25">
      <c r="A8" s="10" t="s">
        <v>120</v>
      </c>
      <c r="B8" s="31" t="s">
        <v>36</v>
      </c>
      <c r="C8" s="24" t="s">
        <v>84</v>
      </c>
      <c r="D8" s="4">
        <v>373296</v>
      </c>
      <c r="E8" s="4">
        <v>93324</v>
      </c>
      <c r="F8" s="15">
        <f t="shared" si="0"/>
        <v>466620</v>
      </c>
      <c r="G8" s="19">
        <f t="shared" si="1"/>
        <v>0.2</v>
      </c>
    </row>
    <row r="9" spans="1:7" x14ac:dyDescent="0.25">
      <c r="A9" s="10" t="s">
        <v>121</v>
      </c>
      <c r="B9" s="30" t="s">
        <v>19</v>
      </c>
      <c r="C9" s="24" t="s">
        <v>85</v>
      </c>
      <c r="D9" s="4">
        <v>745880.27</v>
      </c>
      <c r="E9" s="4">
        <v>497253.51</v>
      </c>
      <c r="F9" s="15">
        <f t="shared" si="0"/>
        <v>1243133.78</v>
      </c>
      <c r="G9" s="19">
        <f t="shared" si="1"/>
        <v>0.39999999839116268</v>
      </c>
    </row>
    <row r="10" spans="1:7" x14ac:dyDescent="0.25">
      <c r="A10" s="10" t="s">
        <v>121</v>
      </c>
      <c r="B10" s="29" t="s">
        <v>22</v>
      </c>
      <c r="C10" s="24" t="s">
        <v>86</v>
      </c>
      <c r="D10" s="4">
        <v>1789386.59</v>
      </c>
      <c r="E10" s="4">
        <v>315774.09999999998</v>
      </c>
      <c r="F10" s="15">
        <f t="shared" si="0"/>
        <v>2105160.69</v>
      </c>
      <c r="G10" s="19">
        <f t="shared" si="1"/>
        <v>0.14999999833741906</v>
      </c>
    </row>
    <row r="11" spans="1:7" x14ac:dyDescent="0.25">
      <c r="A11" s="10" t="s">
        <v>121</v>
      </c>
      <c r="B11" s="29" t="s">
        <v>37</v>
      </c>
      <c r="C11" s="24" t="s">
        <v>87</v>
      </c>
      <c r="D11" s="4">
        <v>224616.23</v>
      </c>
      <c r="E11" s="4">
        <v>399317.74</v>
      </c>
      <c r="F11" s="15">
        <f t="shared" si="0"/>
        <v>623933.97</v>
      </c>
      <c r="G11" s="19">
        <f t="shared" si="1"/>
        <v>0.6399999987178131</v>
      </c>
    </row>
    <row r="12" spans="1:7" x14ac:dyDescent="0.25">
      <c r="A12" s="10" t="s">
        <v>122</v>
      </c>
      <c r="B12" s="30" t="s">
        <v>38</v>
      </c>
      <c r="C12" s="24" t="s">
        <v>24</v>
      </c>
      <c r="D12" s="4">
        <v>128081.60000000001</v>
      </c>
      <c r="E12" s="4">
        <v>272173.40000000002</v>
      </c>
      <c r="F12" s="15">
        <f t="shared" si="0"/>
        <v>400255</v>
      </c>
      <c r="G12" s="19">
        <f t="shared" si="1"/>
        <v>0.68</v>
      </c>
    </row>
    <row r="13" spans="1:7" x14ac:dyDescent="0.25">
      <c r="A13" s="10" t="s">
        <v>115</v>
      </c>
      <c r="B13" s="29" t="s">
        <v>11</v>
      </c>
      <c r="C13" s="24" t="s">
        <v>88</v>
      </c>
      <c r="D13" s="4">
        <v>827738.38</v>
      </c>
      <c r="E13" s="4">
        <v>194160.86</v>
      </c>
      <c r="F13" s="15">
        <f t="shared" si="0"/>
        <v>1021899.24</v>
      </c>
      <c r="G13" s="19">
        <f t="shared" si="1"/>
        <v>0.19000000430570824</v>
      </c>
    </row>
    <row r="14" spans="1:7" x14ac:dyDescent="0.25">
      <c r="A14" s="10" t="s">
        <v>120</v>
      </c>
      <c r="B14" s="30" t="s">
        <v>39</v>
      </c>
      <c r="C14" s="24" t="s">
        <v>89</v>
      </c>
      <c r="D14" s="4">
        <v>5025564.18</v>
      </c>
      <c r="E14" s="4">
        <v>6142356.21</v>
      </c>
      <c r="F14" s="15">
        <f t="shared" si="0"/>
        <v>11167920.390000001</v>
      </c>
      <c r="G14" s="19">
        <f t="shared" si="1"/>
        <v>0.54999999959706014</v>
      </c>
    </row>
    <row r="15" spans="1:7" ht="30" x14ac:dyDescent="0.25">
      <c r="A15" s="10" t="s">
        <v>116</v>
      </c>
      <c r="B15" s="29" t="s">
        <v>40</v>
      </c>
      <c r="C15" s="24" t="s">
        <v>90</v>
      </c>
      <c r="D15" s="4">
        <v>934399.67</v>
      </c>
      <c r="E15" s="4">
        <v>103822.18</v>
      </c>
      <c r="F15" s="15">
        <f t="shared" si="0"/>
        <v>1038221.8500000001</v>
      </c>
      <c r="G15" s="19">
        <f t="shared" si="1"/>
        <v>9.9999995184073598E-2</v>
      </c>
    </row>
    <row r="16" spans="1:7" x14ac:dyDescent="0.25">
      <c r="A16" s="10" t="s">
        <v>123</v>
      </c>
      <c r="B16" s="30" t="s">
        <v>41</v>
      </c>
      <c r="C16" s="24" t="s">
        <v>91</v>
      </c>
      <c r="D16" s="4">
        <v>6677033.7199999997</v>
      </c>
      <c r="E16" s="4">
        <v>0</v>
      </c>
      <c r="F16" s="15">
        <f t="shared" si="0"/>
        <v>6677033.7199999997</v>
      </c>
      <c r="G16" s="19">
        <f t="shared" si="1"/>
        <v>0</v>
      </c>
    </row>
    <row r="17" spans="1:7" ht="30" x14ac:dyDescent="0.25">
      <c r="A17" s="10" t="s">
        <v>124</v>
      </c>
      <c r="B17" s="29" t="s">
        <v>42</v>
      </c>
      <c r="C17" s="24" t="s">
        <v>92</v>
      </c>
      <c r="D17" s="4">
        <v>529074</v>
      </c>
      <c r="E17" s="4">
        <v>284886</v>
      </c>
      <c r="F17" s="15">
        <f t="shared" si="0"/>
        <v>813960</v>
      </c>
      <c r="G17" s="19">
        <f t="shared" si="1"/>
        <v>0.35</v>
      </c>
    </row>
    <row r="18" spans="1:7" ht="30" x14ac:dyDescent="0.25">
      <c r="A18" s="10" t="s">
        <v>119</v>
      </c>
      <c r="B18" s="30" t="s">
        <v>43</v>
      </c>
      <c r="C18" s="24" t="s">
        <v>93</v>
      </c>
      <c r="D18" s="4">
        <v>7904879.5599999996</v>
      </c>
      <c r="E18" s="4">
        <v>14053119.220000001</v>
      </c>
      <c r="F18" s="15">
        <f t="shared" si="0"/>
        <v>21957998.780000001</v>
      </c>
      <c r="G18" s="19">
        <f t="shared" si="1"/>
        <v>0.6400000000364332</v>
      </c>
    </row>
    <row r="19" spans="1:7" x14ac:dyDescent="0.25">
      <c r="A19" s="10" t="s">
        <v>125</v>
      </c>
      <c r="B19" s="29" t="s">
        <v>44</v>
      </c>
      <c r="C19" s="24" t="s">
        <v>16</v>
      </c>
      <c r="D19" s="4">
        <v>55180651.880000003</v>
      </c>
      <c r="E19" s="4">
        <v>4617934</v>
      </c>
      <c r="F19" s="15">
        <f t="shared" si="0"/>
        <v>59798585.880000003</v>
      </c>
      <c r="G19" s="19">
        <f t="shared" si="1"/>
        <v>7.7224802761506367E-2</v>
      </c>
    </row>
    <row r="20" spans="1:7" ht="30" x14ac:dyDescent="0.25">
      <c r="A20" s="10" t="s">
        <v>126</v>
      </c>
      <c r="B20" s="30" t="s">
        <v>45</v>
      </c>
      <c r="C20" s="24" t="s">
        <v>25</v>
      </c>
      <c r="D20" s="4">
        <v>491532.05</v>
      </c>
      <c r="E20" s="4">
        <v>954150.46</v>
      </c>
      <c r="F20" s="15">
        <f t="shared" si="0"/>
        <v>1445682.51</v>
      </c>
      <c r="G20" s="19">
        <f t="shared" si="1"/>
        <v>0.66000000235183032</v>
      </c>
    </row>
    <row r="21" spans="1:7" x14ac:dyDescent="0.25">
      <c r="A21" s="14" t="s">
        <v>127</v>
      </c>
      <c r="B21" s="29" t="s">
        <v>46</v>
      </c>
      <c r="C21" s="24" t="s">
        <v>94</v>
      </c>
      <c r="D21" s="4">
        <v>1654091.68</v>
      </c>
      <c r="E21" s="4">
        <v>1654091.68</v>
      </c>
      <c r="F21" s="15">
        <f t="shared" si="0"/>
        <v>3308183.36</v>
      </c>
      <c r="G21" s="19">
        <f t="shared" si="1"/>
        <v>0.5</v>
      </c>
    </row>
    <row r="22" spans="1:7" x14ac:dyDescent="0.25">
      <c r="A22" s="10" t="s">
        <v>128</v>
      </c>
      <c r="B22" s="29" t="s">
        <v>47</v>
      </c>
      <c r="C22" s="24" t="s">
        <v>13</v>
      </c>
      <c r="D22" s="4">
        <v>35423110.409999996</v>
      </c>
      <c r="E22" s="4">
        <v>9027503</v>
      </c>
      <c r="F22" s="15">
        <f t="shared" si="0"/>
        <v>44450613.409999996</v>
      </c>
      <c r="G22" s="19">
        <f t="shared" si="1"/>
        <v>0.20309062817047863</v>
      </c>
    </row>
    <row r="23" spans="1:7" x14ac:dyDescent="0.25">
      <c r="A23" s="10" t="s">
        <v>129</v>
      </c>
      <c r="B23" s="29" t="s">
        <v>48</v>
      </c>
      <c r="C23" s="24" t="s">
        <v>95</v>
      </c>
      <c r="D23" s="4">
        <v>144360.18</v>
      </c>
      <c r="E23" s="4">
        <v>207737.82</v>
      </c>
      <c r="F23" s="15">
        <f t="shared" si="0"/>
        <v>352098</v>
      </c>
      <c r="G23" s="19">
        <f t="shared" si="1"/>
        <v>0.59</v>
      </c>
    </row>
    <row r="24" spans="1:7" x14ac:dyDescent="0.25">
      <c r="A24" s="10" t="s">
        <v>121</v>
      </c>
      <c r="B24" s="30" t="s">
        <v>49</v>
      </c>
      <c r="C24" s="24" t="s">
        <v>96</v>
      </c>
      <c r="D24" s="4">
        <v>231799.83</v>
      </c>
      <c r="E24" s="4">
        <v>40905.85</v>
      </c>
      <c r="F24" s="15">
        <f t="shared" si="0"/>
        <v>272705.68</v>
      </c>
      <c r="G24" s="19">
        <f t="shared" si="1"/>
        <v>0.14999999266608602</v>
      </c>
    </row>
    <row r="25" spans="1:7" x14ac:dyDescent="0.25">
      <c r="A25" s="10" t="s">
        <v>130</v>
      </c>
      <c r="B25" s="29" t="s">
        <v>50</v>
      </c>
      <c r="C25" s="24" t="s">
        <v>97</v>
      </c>
      <c r="D25" s="4">
        <v>23736341.239999998</v>
      </c>
      <c r="E25" s="4">
        <v>1249281.1200000001</v>
      </c>
      <c r="F25" s="15">
        <f t="shared" si="0"/>
        <v>24985622.359999999</v>
      </c>
      <c r="G25" s="19">
        <f t="shared" si="1"/>
        <v>5.0000000080046042E-2</v>
      </c>
    </row>
    <row r="26" spans="1:7" x14ac:dyDescent="0.25">
      <c r="A26" s="10" t="s">
        <v>131</v>
      </c>
      <c r="B26" s="30" t="s">
        <v>51</v>
      </c>
      <c r="C26" s="24" t="s">
        <v>15</v>
      </c>
      <c r="D26" s="4">
        <v>4017998.5</v>
      </c>
      <c r="E26" s="4">
        <v>3031121.68</v>
      </c>
      <c r="F26" s="15">
        <f t="shared" si="0"/>
        <v>7049120.1799999997</v>
      </c>
      <c r="G26" s="19">
        <f t="shared" si="1"/>
        <v>0.4300000003688404</v>
      </c>
    </row>
    <row r="27" spans="1:7" x14ac:dyDescent="0.25">
      <c r="A27" s="10" t="s">
        <v>120</v>
      </c>
      <c r="B27" s="29" t="s">
        <v>52</v>
      </c>
      <c r="C27" s="24" t="s">
        <v>98</v>
      </c>
      <c r="D27" s="4">
        <v>924628.47999999998</v>
      </c>
      <c r="E27" s="4">
        <v>591155.91</v>
      </c>
      <c r="F27" s="15">
        <f t="shared" si="0"/>
        <v>1515784.3900000001</v>
      </c>
      <c r="G27" s="19">
        <f t="shared" si="1"/>
        <v>0.38999999861457868</v>
      </c>
    </row>
    <row r="28" spans="1:7" x14ac:dyDescent="0.25">
      <c r="A28" s="10" t="s">
        <v>120</v>
      </c>
      <c r="B28" s="29" t="s">
        <v>52</v>
      </c>
      <c r="C28" s="24" t="s">
        <v>99</v>
      </c>
      <c r="D28" s="4">
        <v>388368.87</v>
      </c>
      <c r="E28" s="4">
        <v>248301.41</v>
      </c>
      <c r="F28" s="15">
        <f t="shared" si="0"/>
        <v>636670.28</v>
      </c>
      <c r="G28" s="19">
        <f t="shared" si="1"/>
        <v>0.39000000125653733</v>
      </c>
    </row>
    <row r="29" spans="1:7" x14ac:dyDescent="0.25">
      <c r="A29" s="10" t="s">
        <v>132</v>
      </c>
      <c r="B29" s="30" t="s">
        <v>20</v>
      </c>
      <c r="C29" s="24" t="s">
        <v>100</v>
      </c>
      <c r="D29" s="4">
        <v>5499153.8300000001</v>
      </c>
      <c r="E29" s="4">
        <v>2000033.17</v>
      </c>
      <c r="F29" s="15">
        <f t="shared" si="0"/>
        <v>7499187</v>
      </c>
      <c r="G29" s="19">
        <f t="shared" si="1"/>
        <v>0.26669999961329138</v>
      </c>
    </row>
    <row r="30" spans="1:7" x14ac:dyDescent="0.25">
      <c r="A30" s="10" t="s">
        <v>133</v>
      </c>
      <c r="B30" s="30" t="s">
        <v>53</v>
      </c>
      <c r="C30" s="24" t="s">
        <v>9</v>
      </c>
      <c r="D30" s="4">
        <v>37511924.539999999</v>
      </c>
      <c r="E30" s="4">
        <v>14840000</v>
      </c>
      <c r="F30" s="15">
        <f t="shared" si="0"/>
        <v>52351924.539999999</v>
      </c>
      <c r="G30" s="19">
        <f t="shared" si="1"/>
        <v>0.28346617875836355</v>
      </c>
    </row>
    <row r="31" spans="1:7" x14ac:dyDescent="0.25">
      <c r="A31" s="10" t="s">
        <v>127</v>
      </c>
      <c r="B31" s="30" t="s">
        <v>54</v>
      </c>
      <c r="C31" s="24" t="s">
        <v>1</v>
      </c>
      <c r="D31" s="4">
        <v>68009710</v>
      </c>
      <c r="E31" s="4">
        <v>4875000</v>
      </c>
      <c r="F31" s="15">
        <f t="shared" si="0"/>
        <v>72884710</v>
      </c>
      <c r="G31" s="19">
        <f t="shared" si="1"/>
        <v>6.6886456706763325E-2</v>
      </c>
    </row>
    <row r="32" spans="1:7" x14ac:dyDescent="0.25">
      <c r="A32" s="10" t="s">
        <v>115</v>
      </c>
      <c r="B32" s="30" t="s">
        <v>55</v>
      </c>
      <c r="C32" s="11" t="s">
        <v>101</v>
      </c>
      <c r="D32" s="4">
        <v>138789.92000000001</v>
      </c>
      <c r="E32" s="4">
        <v>150355.75</v>
      </c>
      <c r="F32" s="15">
        <f t="shared" si="0"/>
        <v>289145.67000000004</v>
      </c>
      <c r="G32" s="19">
        <f t="shared" si="1"/>
        <v>0.52000000553354297</v>
      </c>
    </row>
    <row r="33" spans="1:7" x14ac:dyDescent="0.25">
      <c r="A33" s="10" t="s">
        <v>120</v>
      </c>
      <c r="B33" s="29" t="s">
        <v>56</v>
      </c>
      <c r="C33" s="24" t="s">
        <v>102</v>
      </c>
      <c r="D33" s="4">
        <v>3116657.38</v>
      </c>
      <c r="E33" s="4">
        <v>3376378.82</v>
      </c>
      <c r="F33" s="15">
        <f t="shared" si="0"/>
        <v>6493036.1999999993</v>
      </c>
      <c r="G33" s="19">
        <f t="shared" si="1"/>
        <v>0.51999999938395547</v>
      </c>
    </row>
    <row r="34" spans="1:7" x14ac:dyDescent="0.25">
      <c r="A34" s="10" t="s">
        <v>116</v>
      </c>
      <c r="B34" s="30" t="s">
        <v>57</v>
      </c>
      <c r="C34" s="24" t="s">
        <v>103</v>
      </c>
      <c r="D34" s="4">
        <v>683878.72</v>
      </c>
      <c r="E34" s="4">
        <v>537333.28</v>
      </c>
      <c r="F34" s="15">
        <f t="shared" ref="F34:F58" si="2">E34+D34</f>
        <v>1221212</v>
      </c>
      <c r="G34" s="19">
        <f t="shared" si="1"/>
        <v>0.44</v>
      </c>
    </row>
    <row r="35" spans="1:7" x14ac:dyDescent="0.25">
      <c r="A35" s="10" t="s">
        <v>134</v>
      </c>
      <c r="B35" s="29" t="s">
        <v>58</v>
      </c>
      <c r="C35" s="24" t="s">
        <v>104</v>
      </c>
      <c r="D35" s="4">
        <v>1825052.2</v>
      </c>
      <c r="E35" s="4">
        <v>2230619.36</v>
      </c>
      <c r="F35" s="15">
        <f t="shared" si="2"/>
        <v>4055671.5599999996</v>
      </c>
      <c r="G35" s="19">
        <f t="shared" si="1"/>
        <v>0.55000000049313658</v>
      </c>
    </row>
    <row r="36" spans="1:7" x14ac:dyDescent="0.25">
      <c r="A36" s="10" t="s">
        <v>135</v>
      </c>
      <c r="B36" s="30" t="s">
        <v>59</v>
      </c>
      <c r="C36" s="24" t="s">
        <v>26</v>
      </c>
      <c r="D36" s="4">
        <v>926823.87</v>
      </c>
      <c r="E36" s="4">
        <v>926823.88</v>
      </c>
      <c r="F36" s="15">
        <f t="shared" si="2"/>
        <v>1853647.75</v>
      </c>
      <c r="G36" s="19">
        <f t="shared" si="1"/>
        <v>0.50000000269738409</v>
      </c>
    </row>
    <row r="37" spans="1:7" x14ac:dyDescent="0.25">
      <c r="A37" s="10" t="s">
        <v>136</v>
      </c>
      <c r="B37" s="29" t="s">
        <v>60</v>
      </c>
      <c r="C37" s="24" t="s">
        <v>27</v>
      </c>
      <c r="D37" s="4">
        <v>6192542.4800000004</v>
      </c>
      <c r="E37" s="4">
        <v>6445299.3099999996</v>
      </c>
      <c r="F37" s="15">
        <f t="shared" si="2"/>
        <v>12637841.789999999</v>
      </c>
      <c r="G37" s="19">
        <f t="shared" si="1"/>
        <v>0.50999999977053045</v>
      </c>
    </row>
    <row r="38" spans="1:7" x14ac:dyDescent="0.25">
      <c r="A38" s="10" t="s">
        <v>137</v>
      </c>
      <c r="B38" s="30" t="s">
        <v>61</v>
      </c>
      <c r="C38" s="24" t="s">
        <v>9</v>
      </c>
      <c r="D38" s="4">
        <v>48243522.189999998</v>
      </c>
      <c r="E38" s="4">
        <v>6000000</v>
      </c>
      <c r="F38" s="15">
        <f t="shared" si="2"/>
        <v>54243522.189999998</v>
      </c>
      <c r="G38" s="19">
        <f t="shared" si="1"/>
        <v>0.11061228618200097</v>
      </c>
    </row>
    <row r="39" spans="1:7" x14ac:dyDescent="0.25">
      <c r="A39" s="10" t="s">
        <v>138</v>
      </c>
      <c r="B39" s="29" t="s">
        <v>62</v>
      </c>
      <c r="C39" s="24" t="s">
        <v>16</v>
      </c>
      <c r="D39" s="4">
        <v>40782802.659999996</v>
      </c>
      <c r="E39" s="4">
        <v>17478344</v>
      </c>
      <c r="F39" s="15">
        <f t="shared" si="2"/>
        <v>58261146.659999996</v>
      </c>
      <c r="G39" s="19">
        <f t="shared" si="1"/>
        <v>0.3000000000343282</v>
      </c>
    </row>
    <row r="40" spans="1:7" x14ac:dyDescent="0.25">
      <c r="A40" s="10" t="s">
        <v>120</v>
      </c>
      <c r="B40" s="30" t="s">
        <v>63</v>
      </c>
      <c r="C40" s="24" t="s">
        <v>105</v>
      </c>
      <c r="D40" s="4">
        <v>274289.95</v>
      </c>
      <c r="E40" s="4">
        <v>349096.31</v>
      </c>
      <c r="F40" s="15">
        <f t="shared" si="2"/>
        <v>623386.26</v>
      </c>
      <c r="G40" s="19">
        <f t="shared" si="1"/>
        <v>0.56000000705822417</v>
      </c>
    </row>
    <row r="41" spans="1:7" x14ac:dyDescent="0.25">
      <c r="A41" s="10" t="s">
        <v>139</v>
      </c>
      <c r="B41" s="29" t="s">
        <v>64</v>
      </c>
      <c r="C41" s="24" t="s">
        <v>106</v>
      </c>
      <c r="D41" s="4">
        <v>1113167.21</v>
      </c>
      <c r="E41" s="4">
        <v>1537230.91</v>
      </c>
      <c r="F41" s="15">
        <f t="shared" si="2"/>
        <v>2650398.12</v>
      </c>
      <c r="G41" s="19">
        <f t="shared" si="1"/>
        <v>0.58000000015092068</v>
      </c>
    </row>
    <row r="42" spans="1:7" x14ac:dyDescent="0.25">
      <c r="A42" s="10" t="s">
        <v>140</v>
      </c>
      <c r="B42" s="30" t="s">
        <v>21</v>
      </c>
      <c r="C42" s="24" t="s">
        <v>85</v>
      </c>
      <c r="D42" s="4">
        <v>119499.77</v>
      </c>
      <c r="E42" s="4">
        <v>110307.48</v>
      </c>
      <c r="F42" s="15">
        <f t="shared" si="2"/>
        <v>229807.25</v>
      </c>
      <c r="G42" s="19">
        <f t="shared" si="1"/>
        <v>0.48</v>
      </c>
    </row>
    <row r="43" spans="1:7" x14ac:dyDescent="0.25">
      <c r="A43" s="10" t="s">
        <v>117</v>
      </c>
      <c r="B43" s="30" t="s">
        <v>23</v>
      </c>
      <c r="C43" s="24" t="s">
        <v>28</v>
      </c>
      <c r="D43" s="4">
        <v>845359</v>
      </c>
      <c r="E43" s="4">
        <v>104482.57</v>
      </c>
      <c r="F43" s="15">
        <f t="shared" si="2"/>
        <v>949841.57000000007</v>
      </c>
      <c r="G43" s="19">
        <f t="shared" si="1"/>
        <v>0.10999999715742069</v>
      </c>
    </row>
    <row r="44" spans="1:7" x14ac:dyDescent="0.25">
      <c r="A44" s="10" t="s">
        <v>137</v>
      </c>
      <c r="B44" s="29" t="s">
        <v>65</v>
      </c>
      <c r="C44" s="24" t="s">
        <v>14</v>
      </c>
      <c r="D44" s="4">
        <v>1757774.7</v>
      </c>
      <c r="E44" s="4">
        <v>905520.3</v>
      </c>
      <c r="F44" s="15">
        <f t="shared" si="2"/>
        <v>2663295</v>
      </c>
      <c r="G44" s="19">
        <f t="shared" si="1"/>
        <v>0.34</v>
      </c>
    </row>
    <row r="45" spans="1:7" x14ac:dyDescent="0.25">
      <c r="A45" s="10" t="s">
        <v>141</v>
      </c>
      <c r="B45" s="30" t="s">
        <v>66</v>
      </c>
      <c r="C45" s="24" t="s">
        <v>14</v>
      </c>
      <c r="D45" s="4">
        <v>1633665.41</v>
      </c>
      <c r="E45" s="4">
        <v>918936.8</v>
      </c>
      <c r="F45" s="15">
        <f t="shared" si="2"/>
        <v>2552602.21</v>
      </c>
      <c r="G45" s="19">
        <f t="shared" si="1"/>
        <v>0.3600000017237312</v>
      </c>
    </row>
    <row r="46" spans="1:7" x14ac:dyDescent="0.25">
      <c r="A46" s="10" t="s">
        <v>142</v>
      </c>
      <c r="B46" s="30" t="s">
        <v>67</v>
      </c>
      <c r="C46" s="24" t="s">
        <v>107</v>
      </c>
      <c r="D46" s="4">
        <v>22704162.829999998</v>
      </c>
      <c r="E46" s="4">
        <v>32801968</v>
      </c>
      <c r="F46" s="15">
        <f t="shared" si="2"/>
        <v>55506130.829999998</v>
      </c>
      <c r="G46" s="19">
        <f t="shared" si="1"/>
        <v>0.59096116968526236</v>
      </c>
    </row>
    <row r="47" spans="1:7" x14ac:dyDescent="0.25">
      <c r="A47" s="10" t="s">
        <v>143</v>
      </c>
      <c r="B47" s="29" t="s">
        <v>68</v>
      </c>
      <c r="C47" s="24" t="s">
        <v>108</v>
      </c>
      <c r="D47" s="4">
        <v>975431.98</v>
      </c>
      <c r="E47" s="4">
        <v>1980422.5</v>
      </c>
      <c r="F47" s="15">
        <f t="shared" si="2"/>
        <v>2955854.48</v>
      </c>
      <c r="G47" s="19">
        <f t="shared" si="1"/>
        <v>0.66999999945870137</v>
      </c>
    </row>
    <row r="48" spans="1:7" x14ac:dyDescent="0.25">
      <c r="A48" s="10" t="s">
        <v>115</v>
      </c>
      <c r="B48" s="30" t="s">
        <v>69</v>
      </c>
      <c r="C48" s="24" t="s">
        <v>29</v>
      </c>
      <c r="D48" s="4">
        <v>2825715.75</v>
      </c>
      <c r="E48" s="4">
        <v>5023494.68</v>
      </c>
      <c r="F48" s="15">
        <f t="shared" si="2"/>
        <v>7849210.4299999997</v>
      </c>
      <c r="G48" s="19">
        <f t="shared" si="1"/>
        <v>0.64000000061152651</v>
      </c>
    </row>
    <row r="49" spans="1:10" x14ac:dyDescent="0.25">
      <c r="A49" s="10" t="s">
        <v>115</v>
      </c>
      <c r="B49" s="30" t="s">
        <v>69</v>
      </c>
      <c r="C49" s="24" t="s">
        <v>109</v>
      </c>
      <c r="D49" s="4">
        <v>3306023.77</v>
      </c>
      <c r="E49" s="4">
        <v>5877375.5899999999</v>
      </c>
      <c r="F49" s="15">
        <f t="shared" si="2"/>
        <v>9183399.3599999994</v>
      </c>
      <c r="G49" s="19">
        <f t="shared" si="1"/>
        <v>0.63999999995644319</v>
      </c>
    </row>
    <row r="50" spans="1:10" ht="15.75" x14ac:dyDescent="0.25">
      <c r="A50" s="10" t="s">
        <v>144</v>
      </c>
      <c r="B50" s="29" t="s">
        <v>70</v>
      </c>
      <c r="C50" s="34" t="s">
        <v>157</v>
      </c>
      <c r="D50" s="4">
        <v>2670914.65</v>
      </c>
      <c r="E50" s="4">
        <v>1568632.42</v>
      </c>
      <c r="F50" s="15">
        <f t="shared" si="2"/>
        <v>4239547.07</v>
      </c>
      <c r="G50" s="19">
        <f t="shared" si="1"/>
        <v>0.37000000096708441</v>
      </c>
    </row>
    <row r="51" spans="1:10" x14ac:dyDescent="0.25">
      <c r="A51" s="10" t="s">
        <v>128</v>
      </c>
      <c r="B51" s="29" t="s">
        <v>71</v>
      </c>
      <c r="C51" s="24" t="s">
        <v>17</v>
      </c>
      <c r="D51" s="4">
        <v>8388952.4399999995</v>
      </c>
      <c r="E51" s="4">
        <v>6591319.7699999996</v>
      </c>
      <c r="F51" s="15">
        <f t="shared" si="2"/>
        <v>14980272.209999999</v>
      </c>
      <c r="G51" s="19">
        <f t="shared" si="1"/>
        <v>0.43999999983978927</v>
      </c>
    </row>
    <row r="52" spans="1:10" x14ac:dyDescent="0.25">
      <c r="A52" s="10" t="s">
        <v>145</v>
      </c>
      <c r="B52" s="30" t="s">
        <v>72</v>
      </c>
      <c r="C52" s="26" t="s">
        <v>149</v>
      </c>
      <c r="D52" s="4">
        <v>25527335.989999998</v>
      </c>
      <c r="E52" s="4">
        <v>520966.04</v>
      </c>
      <c r="F52" s="15">
        <f t="shared" si="2"/>
        <v>26048302.029999997</v>
      </c>
      <c r="G52" s="19">
        <f t="shared" si="1"/>
        <v>1.999999997696587E-2</v>
      </c>
    </row>
    <row r="53" spans="1:10" ht="30" x14ac:dyDescent="0.25">
      <c r="A53" s="12" t="s">
        <v>131</v>
      </c>
      <c r="B53" s="32" t="s">
        <v>73</v>
      </c>
      <c r="C53" s="25" t="s">
        <v>110</v>
      </c>
      <c r="D53" s="4">
        <v>3323050.79</v>
      </c>
      <c r="E53" s="4">
        <v>3458685.52</v>
      </c>
      <c r="F53" s="16">
        <f t="shared" si="2"/>
        <v>6781736.3100000005</v>
      </c>
      <c r="G53" s="19">
        <f t="shared" si="1"/>
        <v>0.51000000028016423</v>
      </c>
    </row>
    <row r="54" spans="1:10" x14ac:dyDescent="0.25">
      <c r="A54" s="10" t="s">
        <v>131</v>
      </c>
      <c r="B54" s="30" t="s">
        <v>74</v>
      </c>
      <c r="C54" s="24" t="s">
        <v>111</v>
      </c>
      <c r="D54" s="4">
        <v>6831674.8899999997</v>
      </c>
      <c r="E54" s="4">
        <v>6831674.8899999997</v>
      </c>
      <c r="F54" s="15">
        <f t="shared" si="2"/>
        <v>13663349.779999999</v>
      </c>
      <c r="G54" s="19">
        <f t="shared" si="1"/>
        <v>0.5</v>
      </c>
    </row>
    <row r="55" spans="1:10" x14ac:dyDescent="0.25">
      <c r="A55" s="10" t="s">
        <v>146</v>
      </c>
      <c r="B55" s="29" t="s">
        <v>75</v>
      </c>
      <c r="C55" s="24" t="s">
        <v>18</v>
      </c>
      <c r="D55" s="4">
        <v>10184123.48</v>
      </c>
      <c r="E55" s="4">
        <v>13499884.619999999</v>
      </c>
      <c r="F55" s="15">
        <f t="shared" si="2"/>
        <v>23684008.100000001</v>
      </c>
      <c r="G55" s="19">
        <f t="shared" si="1"/>
        <v>0.57000000012666763</v>
      </c>
    </row>
    <row r="56" spans="1:10" x14ac:dyDescent="0.25">
      <c r="A56" s="13" t="s">
        <v>116</v>
      </c>
      <c r="B56" s="33" t="s">
        <v>12</v>
      </c>
      <c r="C56" s="27" t="s">
        <v>112</v>
      </c>
      <c r="D56" s="4">
        <v>4506260.37</v>
      </c>
      <c r="E56" s="4">
        <v>2120593.12</v>
      </c>
      <c r="F56" s="17">
        <f t="shared" si="2"/>
        <v>6626853.4900000002</v>
      </c>
      <c r="G56" s="19">
        <f t="shared" si="1"/>
        <v>0.3200000004828838</v>
      </c>
    </row>
    <row r="57" spans="1:10" x14ac:dyDescent="0.25">
      <c r="A57" s="10" t="s">
        <v>120</v>
      </c>
      <c r="B57" s="30" t="s">
        <v>76</v>
      </c>
      <c r="C57" s="24" t="s">
        <v>113</v>
      </c>
      <c r="D57" s="4">
        <v>3439581.68</v>
      </c>
      <c r="E57" s="4">
        <v>4559445.4800000004</v>
      </c>
      <c r="F57" s="15">
        <f t="shared" si="2"/>
        <v>7999027.1600000001</v>
      </c>
      <c r="G57" s="19">
        <f t="shared" si="1"/>
        <v>0.56999999984998184</v>
      </c>
    </row>
    <row r="58" spans="1:10" x14ac:dyDescent="0.25">
      <c r="A58" s="10" t="s">
        <v>120</v>
      </c>
      <c r="B58" s="29" t="s">
        <v>77</v>
      </c>
      <c r="C58" s="28" t="s">
        <v>114</v>
      </c>
      <c r="D58" s="4">
        <v>643937.75</v>
      </c>
      <c r="E58" s="4">
        <v>643937.74</v>
      </c>
      <c r="F58" s="15">
        <f t="shared" si="2"/>
        <v>1287875.49</v>
      </c>
      <c r="G58" s="19">
        <f>E58/F58</f>
        <v>0.49999999611763712</v>
      </c>
    </row>
    <row r="59" spans="1:10" s="1" customFormat="1" x14ac:dyDescent="0.25">
      <c r="B59" s="1" t="s">
        <v>78</v>
      </c>
      <c r="C59" s="7" t="s">
        <v>10</v>
      </c>
      <c r="D59" s="3">
        <f>SUM(D2:D58)</f>
        <v>542435968.02999997</v>
      </c>
      <c r="E59" s="3">
        <f>SUM(E2:E58)</f>
        <v>333127735.28000003</v>
      </c>
      <c r="F59" s="3">
        <f>SUM(F2:F58)</f>
        <v>875563703.30999982</v>
      </c>
      <c r="G59" s="20">
        <f>AVERAGE(G2:G58)</f>
        <v>0.40085862326853822</v>
      </c>
    </row>
    <row r="60" spans="1:10" x14ac:dyDescent="0.25">
      <c r="A60" s="2"/>
    </row>
    <row r="61" spans="1:10" x14ac:dyDescent="0.25">
      <c r="A61" s="2"/>
      <c r="C61" s="7" t="s">
        <v>150</v>
      </c>
      <c r="D61" s="3">
        <f>SUM(D3,D8,D9,D11,D12,D13,D15,D17,D20,D23,D24,D27,D28,D32,D34,D36,D40,D42,D43,D47,D58)</f>
        <v>11011692.17</v>
      </c>
      <c r="E61" s="3">
        <f t="shared" ref="E61:F61" si="3">SUM(E3,E8,E9,E11,E12,E13,E15,E17,E20,E23,E24,E27,E28,E32,E34,E36,E40,E42,E43,E47,E58)</f>
        <v>9409288.2599999998</v>
      </c>
      <c r="F61" s="3">
        <f t="shared" si="3"/>
        <v>20420980.429999996</v>
      </c>
      <c r="G61" s="22">
        <f>E61/F61</f>
        <v>0.46076574492853584</v>
      </c>
    </row>
    <row r="62" spans="1:10" x14ac:dyDescent="0.25">
      <c r="A62" s="2"/>
      <c r="C62" s="7" t="s">
        <v>151</v>
      </c>
      <c r="D62" s="3">
        <f>SUM(D2,D5,D7,D10,D14,D16,D18,D21,D26,D29,D33,D35,D37,D41,D44,D45,D48,D49,D50,D51,D53,D54,D56,D57)</f>
        <v>89483456.180000037</v>
      </c>
      <c r="E62" s="3">
        <f t="shared" ref="E62:F62" si="4">SUM(E2,E5,E7,E10,E14,E16,E18,E21,E26,E29,E33,E35,E37,E41,E44,E45,E48,E49,E50,E51,E53,E54,E56,E57)</f>
        <v>80759688.899999991</v>
      </c>
      <c r="F62" s="3">
        <f t="shared" si="4"/>
        <v>170243145.08000001</v>
      </c>
      <c r="G62" s="22">
        <f t="shared" ref="G62:G68" si="5">E62/F62</f>
        <v>0.47437850647113988</v>
      </c>
    </row>
    <row r="63" spans="1:10" x14ac:dyDescent="0.25">
      <c r="A63" s="2"/>
      <c r="C63" s="7" t="s">
        <v>152</v>
      </c>
      <c r="D63" s="3">
        <f>SUM(D4,D25,D46,D55)</f>
        <v>80977324.810000002</v>
      </c>
      <c r="E63" s="3">
        <f t="shared" ref="E63:F63" si="6">SUM(E4,E25,E46,E55)</f>
        <v>110172355.28</v>
      </c>
      <c r="F63" s="3">
        <f t="shared" si="6"/>
        <v>191149680.09</v>
      </c>
      <c r="G63" s="22">
        <f t="shared" si="5"/>
        <v>0.57636693521080951</v>
      </c>
    </row>
    <row r="64" spans="1:10" x14ac:dyDescent="0.25">
      <c r="A64" s="2"/>
      <c r="C64" s="7" t="s">
        <v>153</v>
      </c>
      <c r="D64" s="3">
        <f>SUM(D6,D19,D22,D30,D31,D38,D39,D52)</f>
        <v>360963494.87</v>
      </c>
      <c r="E64" s="3">
        <f t="shared" ref="E64:F64" si="7">SUM(E6,E19,E22,E30,E31,E38,E39,E52)</f>
        <v>132786402.84</v>
      </c>
      <c r="F64" s="3">
        <f t="shared" si="7"/>
        <v>493749897.70999992</v>
      </c>
      <c r="G64" s="22">
        <f t="shared" si="5"/>
        <v>0.26893454247962406</v>
      </c>
      <c r="J64" s="6"/>
    </row>
    <row r="65" spans="3:10" x14ac:dyDescent="0.25">
      <c r="C65" s="7"/>
      <c r="D65" s="3"/>
      <c r="E65" s="9"/>
      <c r="F65" s="3"/>
      <c r="G65" s="22"/>
    </row>
    <row r="66" spans="3:10" x14ac:dyDescent="0.25">
      <c r="C66" s="7" t="s">
        <v>156</v>
      </c>
      <c r="D66" s="3">
        <f>D59-SUM(D67:D68)</f>
        <v>522225080.45999998</v>
      </c>
      <c r="E66" s="3">
        <f t="shared" ref="E66:F66" si="8">E59-SUM(E67:E68)</f>
        <v>326198277.36000001</v>
      </c>
      <c r="F66" s="3">
        <f t="shared" si="8"/>
        <v>848423357.81999981</v>
      </c>
      <c r="G66" s="22">
        <f t="shared" si="5"/>
        <v>0.38447583314791967</v>
      </c>
      <c r="J66" s="5"/>
    </row>
    <row r="67" spans="3:10" x14ac:dyDescent="0.25">
      <c r="C67" s="7" t="s">
        <v>155</v>
      </c>
      <c r="D67" s="3">
        <f>SUM(D7,D8,D9,D2,D10,D13,D15,D24,D29,D32,D42,D56)</f>
        <v>19365528.57</v>
      </c>
      <c r="E67" s="3">
        <f>SUM(E2,E7,E8,E9,E10,E13,E15,E24,E29,E32,E42,E56)</f>
        <v>6824975.3500000006</v>
      </c>
      <c r="F67" s="3">
        <f>D67+E67</f>
        <v>26190503.920000002</v>
      </c>
      <c r="G67" s="22">
        <f t="shared" si="5"/>
        <v>0.26058969200620102</v>
      </c>
    </row>
    <row r="68" spans="3:10" x14ac:dyDescent="0.25">
      <c r="C68" s="7" t="s">
        <v>154</v>
      </c>
      <c r="D68" s="3">
        <f>D43</f>
        <v>845359</v>
      </c>
      <c r="E68" s="3">
        <f>E43</f>
        <v>104482.57</v>
      </c>
      <c r="F68" s="3">
        <f>F43</f>
        <v>949841.57000000007</v>
      </c>
      <c r="G68" s="22">
        <f t="shared" si="5"/>
        <v>0.10999999715742069</v>
      </c>
      <c r="J68" s="5"/>
    </row>
    <row r="69" spans="3:10" x14ac:dyDescent="0.25">
      <c r="C69" s="7"/>
      <c r="D69" s="3"/>
      <c r="E69" s="3"/>
      <c r="F69" s="3"/>
      <c r="G69" s="22"/>
    </row>
    <row r="70" spans="3:10" x14ac:dyDescent="0.25">
      <c r="C70" s="7" t="s">
        <v>147</v>
      </c>
      <c r="D70" s="3">
        <f>D17+D43</f>
        <v>1374433</v>
      </c>
      <c r="E70" s="3">
        <f>E17+E43</f>
        <v>389368.57</v>
      </c>
      <c r="F70" s="3">
        <f>F17+F43</f>
        <v>1763801.57</v>
      </c>
      <c r="G70" s="23">
        <f>E70/F70</f>
        <v>0.22075531432937776</v>
      </c>
    </row>
    <row r="71" spans="3:10" x14ac:dyDescent="0.25">
      <c r="C71" s="1"/>
      <c r="D71" s="3"/>
      <c r="E71" s="3"/>
      <c r="F71" s="3"/>
      <c r="G71" s="20"/>
    </row>
    <row r="72" spans="3:10" x14ac:dyDescent="0.25">
      <c r="C72" s="7" t="s">
        <v>148</v>
      </c>
      <c r="D72" s="3">
        <v>605150785.51999998</v>
      </c>
      <c r="E72" s="3">
        <v>336038267.75999999</v>
      </c>
      <c r="F72" s="3">
        <v>941189053.27999997</v>
      </c>
      <c r="G72" s="22">
        <v>0.40324523764775028</v>
      </c>
      <c r="J72" s="6"/>
    </row>
    <row r="73" spans="3:10" x14ac:dyDescent="0.25">
      <c r="D73" s="6"/>
    </row>
  </sheetData>
  <conditionalFormatting sqref="D2:D58">
    <cfRule type="cellIs" priority="1" operator="between">
      <formula>10000000</formula>
      <formula>25000000</formula>
    </cfRule>
    <cfRule type="cellIs" priority="2" operator="between">
      <formula>1000000</formula>
      <formula>10000000</formula>
    </cfRule>
    <cfRule type="cellIs" dxfId="0" priority="3" operator="lessThan">
      <formula>1000000</formula>
    </cfRule>
  </conditionalFormatting>
  <printOptions horizontalCentered="1"/>
  <pageMargins left="0.4" right="0.25" top="0.75" bottom="0.75" header="0.3" footer="0.3"/>
  <pageSetup scale="73" fitToHeight="0" orientation="landscape" r:id="rId1"/>
  <headerFooter>
    <oddHeader xml:space="preserve">&amp;C&amp;"Calibri,Bold"Summary of FY2026-27 BEST Grant Applications Received on March 2, 2026
NOTE: Information below reflects initial application submissions. Subject to change through staff review.
</oddHeader>
  </headerFooter>
  <rowBreaks count="1" manualBreakCount="1">
    <brk id="4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26-27</vt:lpstr>
      <vt:lpstr>'26-27'!Print_Titles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Hoskinson, Jay</dc:creator>
  <cp:keywords/>
  <dc:description/>
  <cp:lastModifiedBy>Garcia, Angel</cp:lastModifiedBy>
  <cp:revision/>
  <cp:lastPrinted>2026-03-16T17:44:24Z</cp:lastPrinted>
  <dcterms:created xsi:type="dcterms:W3CDTF">2024-02-07T19:14:38Z</dcterms:created>
  <dcterms:modified xsi:type="dcterms:W3CDTF">2026-03-27T00:12:03Z</dcterms:modified>
  <cp:category/>
  <cp:contentStatus/>
</cp:coreProperties>
</file>