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 of Business\WEB PAGE\Debt Obligations\"/>
    </mc:Choice>
  </mc:AlternateContent>
  <xr:revisionPtr revIDLastSave="0" documentId="8_{5DAFB7BF-C25E-40CF-8EFE-85AE8DDD10BC}" xr6:coauthVersionLast="47" xr6:coauthVersionMax="47" xr10:uidLastSave="{00000000-0000-0000-0000-000000000000}"/>
  <bookViews>
    <workbookView xWindow="-108" yWindow="-108" windowWidth="23256" windowHeight="13896" tabRatio="933" xr2:uid="{00000000-000D-0000-FFFF-FFFF00000000}"/>
  </bookViews>
  <sheets>
    <sheet name="Slide 22 (2)" sheetId="48" r:id="rId1"/>
    <sheet name="Slide 21" sheetId="46" r:id="rId2"/>
    <sheet name="Slide 22" sheetId="45" r:id="rId3"/>
    <sheet name="Slide 23" sheetId="47" r:id="rId4"/>
  </sheets>
  <definedNames>
    <definedName name="_xlnm.Print_Area" localSheetId="1">'Slide 21'!#REF!</definedName>
    <definedName name="_xlnm.Print_Area" localSheetId="2">'Slide 22'!$A$1:$E$19</definedName>
    <definedName name="_xlnm.Print_Area" localSheetId="0">'Slide 22 (2)'!$A$1:$E$19</definedName>
    <definedName name="wrn.bastrop." hidden="1">{#N/A,#N/A,FALSE,"Schedule I";#N/A,#N/A,FALSE,"Schedule II ";#N/A,#N/A,FALSE,"Fin1";#N/A,#N/A,FALSE,"Fin2";#N/A,#N/A,FALSE,"Fin3";#N/A,#N/A,FALSE,"Fin4";#N/A,#N/A,FALSE,"Debt Service";#N/A,#N/A,FALSE,"Debt Ser 2";#N/A,#N/A,FALSE,"Balance";#N/A,#N/A,FALSE,"Revenues"}</definedName>
    <definedName name="wrn.isd." hidden="1">{#N/A,#N/A,FALSE,"Fin1";#N/A,#N/A,FALSE,"Fin2";#N/A,#N/A,FALSE,"Fin3";#N/A,#N/A,FALSE,"Fin4";#N/A,#N/A,FALSE,"Debt Service";#N/A,#N/A,FALSE,"Balance";#N/A,#N/A,FALSE,"Revenues"}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8" l="1"/>
  <c r="G18" i="48" s="1"/>
  <c r="G17" i="48"/>
  <c r="E17" i="48"/>
  <c r="E16" i="48"/>
  <c r="G16" i="48" s="1"/>
  <c r="E15" i="48"/>
  <c r="G15" i="48" s="1"/>
  <c r="E14" i="48"/>
  <c r="G14" i="48" s="1"/>
  <c r="E13" i="48"/>
  <c r="G13" i="48" s="1"/>
  <c r="B9" i="48"/>
  <c r="D13" i="47"/>
  <c r="D14" i="47"/>
  <c r="D15" i="47"/>
  <c r="D16" i="47"/>
  <c r="D17" i="47"/>
  <c r="D18" i="47"/>
  <c r="C13" i="47"/>
  <c r="C14" i="47"/>
  <c r="C15" i="47"/>
  <c r="C16" i="47"/>
  <c r="C17" i="47"/>
  <c r="C18" i="47"/>
  <c r="E15" i="47"/>
  <c r="E16" i="47"/>
  <c r="F18" i="47"/>
  <c r="F17" i="47"/>
  <c r="F16" i="47"/>
  <c r="F15" i="47"/>
  <c r="F14" i="47"/>
  <c r="E14" i="47"/>
  <c r="F13" i="47"/>
  <c r="B10" i="47"/>
  <c r="B9" i="47"/>
  <c r="H18" i="47"/>
  <c r="H17" i="47" s="1"/>
  <c r="H16" i="47" s="1"/>
  <c r="H15" i="47" s="1"/>
  <c r="H14" i="47" s="1"/>
  <c r="H13" i="47" s="1"/>
  <c r="E17" i="45"/>
  <c r="G17" i="45" s="1"/>
  <c r="E16" i="45"/>
  <c r="G16" i="45" s="1"/>
  <c r="E15" i="45"/>
  <c r="G15" i="45" s="1"/>
  <c r="E14" i="45"/>
  <c r="G14" i="45" s="1"/>
  <c r="E17" i="47" l="1"/>
  <c r="E18" i="47"/>
  <c r="B8" i="47"/>
  <c r="E13" i="47"/>
  <c r="E13" i="45"/>
  <c r="G13" i="45" s="1"/>
  <c r="B9" i="45" l="1"/>
  <c r="E18" i="45" l="1"/>
  <c r="G18" i="45" s="1"/>
</calcChain>
</file>

<file path=xl/sharedStrings.xml><?xml version="1.0" encoding="utf-8"?>
<sst xmlns="http://schemas.openxmlformats.org/spreadsheetml/2006/main" count="123" uniqueCount="74">
  <si>
    <t>Fiscal Year</t>
  </si>
  <si>
    <t>Issuer Name:</t>
  </si>
  <si>
    <t>Fiscal Year Ended:</t>
  </si>
  <si>
    <t>Graph Title:</t>
  </si>
  <si>
    <t>Vertical Axis Title:</t>
  </si>
  <si>
    <t>N/A</t>
  </si>
  <si>
    <t>Footnote:</t>
  </si>
  <si>
    <t>Taxable Assessed Valuation</t>
  </si>
  <si>
    <t>Vertical Axis2 Title:</t>
  </si>
  <si>
    <t>2019/20</t>
  </si>
  <si>
    <t>2020/21</t>
  </si>
  <si>
    <t>2021/22</t>
  </si>
  <si>
    <t>Bond Principal Per TAV</t>
  </si>
  <si>
    <t>Total Tax-Supported Debt</t>
  </si>
  <si>
    <t>Source:</t>
  </si>
  <si>
    <t>Bond Principal Outstanding At Fiscal Year End</t>
  </si>
  <si>
    <t>Bond Principal Per Taxable Assessed Valuation</t>
  </si>
  <si>
    <t>Tax-Supported Debt Obligations At Fiscal Year End and As a Percentage of Taxable Assessed Valuation</t>
  </si>
  <si>
    <t>M&amp;O-Supported Debt</t>
  </si>
  <si>
    <t>I&amp;S-Supported Debt</t>
  </si>
  <si>
    <t>Horizontal Axis Title:</t>
  </si>
  <si>
    <t>Birdville ISD</t>
  </si>
  <si>
    <t>Total Outstanding Tax-Supported Debt Time Trend</t>
  </si>
  <si>
    <t>Source: District’s Audited Financial Statements, Tarrant Appraisal District and District records.</t>
  </si>
  <si>
    <t>2022/23</t>
  </si>
  <si>
    <t>2023/24</t>
  </si>
  <si>
    <t>Summary of Unlimited Tax Debt Outstanding Issue by Issue</t>
  </si>
  <si>
    <t>No.</t>
  </si>
  <si>
    <t>Issue Description</t>
  </si>
  <si>
    <t>Purpose</t>
  </si>
  <si>
    <t>Original
Principal
Amount</t>
  </si>
  <si>
    <t>Outstanding
Principal</t>
  </si>
  <si>
    <t>Outstanding Interest</t>
  </si>
  <si>
    <t>Total Outstanding
Debt Service</t>
  </si>
  <si>
    <t>Outstanding
Principal
Per Capita</t>
  </si>
  <si>
    <t>Outstanding
Debt Service
Per Capita</t>
  </si>
  <si>
    <t>Final
Maturity
Date</t>
  </si>
  <si>
    <t>Total
Proceeds
Received</t>
  </si>
  <si>
    <t>Spent
Proceeds</t>
  </si>
  <si>
    <t>Unspent
Proceeds</t>
  </si>
  <si>
    <t>Capital Improvements</t>
  </si>
  <si>
    <t>Refunding at a lower interest rate, etc.</t>
  </si>
  <si>
    <t>Unlimited Tax School Building Bonds, Series 2016</t>
  </si>
  <si>
    <t>Unlimited Tax School Building Bonds, Series 2019</t>
  </si>
  <si>
    <t>Unlimited Tax School Building Bonds, Series 2020</t>
  </si>
  <si>
    <t>Unlimited Tax School Building Bonds, Series 2021</t>
  </si>
  <si>
    <t>Unlimited Tax School Building Bonds, Series 2023</t>
  </si>
  <si>
    <t>Unlimited Tax School Building Bonds, Series 2023-A</t>
  </si>
  <si>
    <t>Unlimited Tax Refunding Bonds, Series 2024</t>
  </si>
  <si>
    <t>2024/25</t>
  </si>
  <si>
    <t>Inflation-Adjusted Tax-Supported Debt Per Capita</t>
  </si>
  <si>
    <t>Bond Principal Per Capita</t>
  </si>
  <si>
    <t>Textbox:</t>
  </si>
  <si>
    <t>Inflation-Adjusted M&amp;O-Supported Debt Per Capita</t>
  </si>
  <si>
    <t>Inflation-Adjusted I&amp;S-Supported Debt Per Capita</t>
  </si>
  <si>
    <t>Total Inflation-Adjusted Tax-Supported Debt Per Capita</t>
  </si>
  <si>
    <t>CPI Multiplier (Inflation Adjustment)</t>
  </si>
  <si>
    <t>Unadjusted CPI</t>
  </si>
  <si>
    <t>Benchmark CPI</t>
  </si>
  <si>
    <t>Note: The inflation adjustment above uses the Consumer Price Index (CPI) published by the Bureau of Labor Statistics (BLS).</t>
  </si>
  <si>
    <t>CPI Databases:</t>
  </si>
  <si>
    <t>https://www.bls.gov/cpi/data.htm</t>
  </si>
  <si>
    <t>Series Id:</t>
  </si>
  <si>
    <t>CUUR0000SA0</t>
  </si>
  <si>
    <t>Not Seasonally Adjusted</t>
  </si>
  <si>
    <t>Series Title:</t>
  </si>
  <si>
    <t>All items in U.S. city average, all urban consumers, not seasonally adjusted</t>
  </si>
  <si>
    <t>Area:</t>
  </si>
  <si>
    <t>U.S. city average</t>
  </si>
  <si>
    <t>Item:</t>
  </si>
  <si>
    <t>All items</t>
  </si>
  <si>
    <t>Base Period:</t>
  </si>
  <si>
    <t>1982-84=100</t>
  </si>
  <si>
    <t>Estimated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</si>
</sst>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#,##0.00_);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"/>
    <numFmt numFmtId="166" formatCode="General_)"/>
    <numFmt numFmtId="167" formatCode="&quot;$&quot;#,##0\ ;\(&quot;$&quot;#,##0\)"/>
    <numFmt numFmtId="168" formatCode="&quot;$&quot;#,##0.00"/>
    <numFmt numFmtId="169" formatCode="mm/dd/yyyy;@"/>
    <numFmt numFmtId="170" formatCode="0.00000"/>
    <numFmt numFmtId="171" formatCode="0.000"/>
    <numFmt numFmtId="172" formatCode="mmmm\ yyyy"/>
  </numFmts>
  <fonts count="11" x14ac:knownFonts="1"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</font>
    <font>
      <sz val="10"/>
      <name val="Times New Roman"/>
      <family val="1"/>
    </font>
    <font>
      <sz val="10"/>
      <name val="Times New Roman"/>
      <family val="2"/>
    </font>
    <font>
      <b/>
      <sz val="10"/>
      <name val="Times New Roman"/>
      <family val="2"/>
    </font>
    <font>
      <sz val="10"/>
      <color theme="1"/>
      <name val="Times New Roman"/>
      <family val="1"/>
    </font>
    <font>
      <sz val="10"/>
      <color indexed="24"/>
      <name val="Arial"/>
      <family val="2"/>
    </font>
    <font>
      <b/>
      <sz val="10"/>
      <color rgb="FFB00027"/>
      <name val="Times New Roman"/>
      <family val="1"/>
    </font>
    <font>
      <u/>
      <sz val="10"/>
      <color theme="10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3366"/>
      </left>
      <right/>
      <top style="thin">
        <color rgb="FF003366"/>
      </top>
      <bottom style="thin">
        <color rgb="FF003366"/>
      </bottom>
      <diagonal/>
    </border>
    <border>
      <left/>
      <right/>
      <top style="thin">
        <color rgb="FF003366"/>
      </top>
      <bottom style="thin">
        <color rgb="FF003366"/>
      </bottom>
      <diagonal/>
    </border>
    <border>
      <left/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003366"/>
      </right>
      <top style="thin">
        <color rgb="FFB2B2B2"/>
      </top>
      <bottom style="thin">
        <color rgb="FFB2B2B2"/>
      </bottom>
      <diagonal/>
    </border>
    <border>
      <left style="thin">
        <color rgb="FF003366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003366"/>
      </right>
      <top style="thin">
        <color rgb="FFB2B2B2"/>
      </top>
      <bottom/>
      <diagonal/>
    </border>
    <border>
      <left style="thin">
        <color rgb="FF003366"/>
      </left>
      <right style="thin">
        <color rgb="FFB2B2B2"/>
      </right>
      <top/>
      <bottom style="thin">
        <color rgb="FF003366"/>
      </bottom>
      <diagonal/>
    </border>
    <border>
      <left style="thin">
        <color rgb="FFB2B2B2"/>
      </left>
      <right style="thin">
        <color rgb="FFB2B2B2"/>
      </right>
      <top/>
      <bottom style="thin">
        <color rgb="FF003366"/>
      </bottom>
      <diagonal/>
    </border>
    <border>
      <left style="thin">
        <color rgb="FFB2B2B2"/>
      </left>
      <right style="thin">
        <color rgb="FF003366"/>
      </right>
      <top style="thin">
        <color rgb="FFB2B2B2"/>
      </top>
      <bottom style="thin">
        <color rgb="FF003366"/>
      </bottom>
      <diagonal/>
    </border>
  </borders>
  <cellStyleXfs count="11">
    <xf numFmtId="0" fontId="0" fillId="0" borderId="0"/>
    <xf numFmtId="9" fontId="3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166" fontId="1" fillId="0" borderId="0"/>
    <xf numFmtId="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4" xfId="0" applyBorder="1"/>
    <xf numFmtId="164" fontId="0" fillId="0" borderId="0" xfId="0" applyNumberFormat="1"/>
    <xf numFmtId="0" fontId="0" fillId="0" borderId="7" xfId="0" applyBorder="1"/>
    <xf numFmtId="164" fontId="0" fillId="0" borderId="5" xfId="0" applyNumberForma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0" xfId="0" quotePrefix="1"/>
    <xf numFmtId="165" fontId="0" fillId="0" borderId="0" xfId="0" applyNumberFormat="1" applyAlignment="1">
      <alignment horizontal="center"/>
    </xf>
    <xf numFmtId="0" fontId="6" fillId="0" borderId="0" xfId="2" applyFont="1" applyAlignment="1">
      <alignment horizontal="center" wrapText="1"/>
    </xf>
    <xf numFmtId="10" fontId="0" fillId="0" borderId="0" xfId="1" applyNumberFormat="1" applyFont="1" applyFill="1" applyAlignment="1">
      <alignment horizontal="center"/>
    </xf>
    <xf numFmtId="0" fontId="7" fillId="0" borderId="0" xfId="0" applyFont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9" fillId="4" borderId="10" xfId="0" applyFont="1" applyFill="1" applyBorder="1" applyAlignment="1">
      <alignment horizontal="right" indent="1"/>
    </xf>
    <xf numFmtId="0" fontId="9" fillId="4" borderId="11" xfId="0" applyFont="1" applyFill="1" applyBorder="1" applyAlignment="1">
      <alignment wrapText="1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5" borderId="13" xfId="0" applyFill="1" applyBorder="1" applyAlignment="1">
      <alignment horizontal="right" vertical="top" indent="1"/>
    </xf>
    <xf numFmtId="0" fontId="0" fillId="5" borderId="9" xfId="0" applyFill="1" applyBorder="1" applyAlignment="1">
      <alignment vertical="top" wrapText="1"/>
    </xf>
    <xf numFmtId="0" fontId="0" fillId="5" borderId="9" xfId="0" applyFill="1" applyBorder="1" applyAlignment="1">
      <alignment horizontal="center" vertical="top" wrapText="1"/>
    </xf>
    <xf numFmtId="168" fontId="0" fillId="5" borderId="9" xfId="0" applyNumberFormat="1" applyFill="1" applyBorder="1" applyAlignment="1">
      <alignment horizontal="right" vertical="top"/>
    </xf>
    <xf numFmtId="7" fontId="0" fillId="5" borderId="9" xfId="9" applyNumberFormat="1" applyFont="1" applyFill="1" applyBorder="1" applyAlignment="1">
      <alignment horizontal="center" vertical="top"/>
    </xf>
    <xf numFmtId="169" fontId="0" fillId="5" borderId="9" xfId="0" applyNumberFormat="1" applyFill="1" applyBorder="1" applyAlignment="1">
      <alignment horizontal="center" vertical="top"/>
    </xf>
    <xf numFmtId="168" fontId="0" fillId="5" borderId="14" xfId="0" applyNumberFormat="1" applyFill="1" applyBorder="1" applyAlignment="1">
      <alignment horizontal="right" vertical="top"/>
    </xf>
    <xf numFmtId="168" fontId="0" fillId="0" borderId="14" xfId="0" applyNumberFormat="1" applyBorder="1" applyAlignment="1">
      <alignment horizontal="right" vertical="top"/>
    </xf>
    <xf numFmtId="0" fontId="0" fillId="5" borderId="15" xfId="0" applyFill="1" applyBorder="1" applyAlignment="1">
      <alignment horizontal="right" vertical="top" indent="1"/>
    </xf>
    <xf numFmtId="0" fontId="0" fillId="5" borderId="16" xfId="0" applyFill="1" applyBorder="1" applyAlignment="1">
      <alignment vertical="top" wrapText="1"/>
    </xf>
    <xf numFmtId="0" fontId="0" fillId="5" borderId="16" xfId="0" applyFill="1" applyBorder="1" applyAlignment="1">
      <alignment horizontal="center" vertical="top" wrapText="1"/>
    </xf>
    <xf numFmtId="168" fontId="0" fillId="5" borderId="16" xfId="0" applyNumberFormat="1" applyFill="1" applyBorder="1" applyAlignment="1">
      <alignment horizontal="right" vertical="top"/>
    </xf>
    <xf numFmtId="7" fontId="0" fillId="5" borderId="16" xfId="9" applyNumberFormat="1" applyFont="1" applyFill="1" applyBorder="1" applyAlignment="1">
      <alignment horizontal="center" vertical="top"/>
    </xf>
    <xf numFmtId="169" fontId="0" fillId="5" borderId="16" xfId="0" applyNumberFormat="1" applyFill="1" applyBorder="1" applyAlignment="1">
      <alignment horizontal="center" vertical="top"/>
    </xf>
    <xf numFmtId="168" fontId="0" fillId="0" borderId="17" xfId="0" applyNumberFormat="1" applyBorder="1" applyAlignment="1">
      <alignment horizontal="right" vertical="top"/>
    </xf>
    <xf numFmtId="0" fontId="0" fillId="5" borderId="18" xfId="0" applyFill="1" applyBorder="1" applyAlignment="1">
      <alignment horizontal="right" vertical="top" indent="1"/>
    </xf>
    <xf numFmtId="0" fontId="0" fillId="5" borderId="19" xfId="0" applyFill="1" applyBorder="1" applyAlignment="1">
      <alignment vertical="top" wrapText="1"/>
    </xf>
    <xf numFmtId="0" fontId="0" fillId="5" borderId="19" xfId="0" applyFill="1" applyBorder="1" applyAlignment="1">
      <alignment horizontal="center" vertical="top" wrapText="1"/>
    </xf>
    <xf numFmtId="168" fontId="0" fillId="5" borderId="19" xfId="0" applyNumberFormat="1" applyFill="1" applyBorder="1" applyAlignment="1">
      <alignment horizontal="right" vertical="top"/>
    </xf>
    <xf numFmtId="7" fontId="0" fillId="5" borderId="19" xfId="9" applyNumberFormat="1" applyFont="1" applyFill="1" applyBorder="1" applyAlignment="1">
      <alignment horizontal="center" vertical="top"/>
    </xf>
    <xf numFmtId="169" fontId="0" fillId="5" borderId="19" xfId="0" applyNumberFormat="1" applyFill="1" applyBorder="1" applyAlignment="1">
      <alignment horizontal="center" vertical="top"/>
    </xf>
    <xf numFmtId="168" fontId="0" fillId="0" borderId="20" xfId="0" applyNumberFormat="1" applyBorder="1" applyAlignment="1">
      <alignment horizontal="right" vertical="top"/>
    </xf>
    <xf numFmtId="0" fontId="0" fillId="0" borderId="0" xfId="0" applyAlignment="1">
      <alignment horizontal="center"/>
    </xf>
    <xf numFmtId="4" fontId="0" fillId="0" borderId="0" xfId="0" applyNumberFormat="1"/>
    <xf numFmtId="7" fontId="0" fillId="0" borderId="0" xfId="9" applyNumberFormat="1" applyFont="1" applyAlignment="1">
      <alignment horizontal="center"/>
    </xf>
    <xf numFmtId="168" fontId="0" fillId="0" borderId="0" xfId="0" applyNumberFormat="1"/>
    <xf numFmtId="169" fontId="0" fillId="0" borderId="9" xfId="0" applyNumberFormat="1" applyBorder="1" applyAlignment="1">
      <alignment horizontal="center" vertical="top"/>
    </xf>
    <xf numFmtId="165" fontId="0" fillId="0" borderId="0" xfId="1" applyNumberFormat="1" applyFont="1" applyFill="1" applyAlignment="1">
      <alignment horizontal="center"/>
    </xf>
    <xf numFmtId="170" fontId="0" fillId="0" borderId="0" xfId="1" applyNumberFormat="1" applyFont="1" applyFill="1" applyAlignment="1">
      <alignment horizontal="center"/>
    </xf>
    <xf numFmtId="171" fontId="0" fillId="2" borderId="0" xfId="1" applyNumberFormat="1" applyFont="1" applyFill="1" applyAlignment="1">
      <alignment horizontal="center"/>
    </xf>
    <xf numFmtId="172" fontId="0" fillId="0" borderId="0" xfId="0" quotePrefix="1" applyNumberFormat="1" applyAlignment="1">
      <alignment horizontal="center"/>
    </xf>
    <xf numFmtId="171" fontId="0" fillId="0" borderId="0" xfId="0" applyNumberFormat="1"/>
    <xf numFmtId="171" fontId="5" fillId="2" borderId="0" xfId="1" applyNumberFormat="1" applyFont="1" applyFill="1" applyAlignment="1">
      <alignment horizontal="center"/>
    </xf>
    <xf numFmtId="0" fontId="10" fillId="0" borderId="0" xfId="10" applyAlignment="1" applyProtection="1"/>
    <xf numFmtId="3" fontId="0" fillId="6" borderId="0" xfId="0" applyNumberFormat="1" applyFill="1" applyAlignment="1">
      <alignment horizontal="center"/>
    </xf>
  </cellXfs>
  <cellStyles count="11">
    <cellStyle name="Comma0" xfId="5" xr:uid="{00000000-0005-0000-0000-000000000000}"/>
    <cellStyle name="Currency" xfId="9" builtinId="4"/>
    <cellStyle name="Currency0" xfId="6" xr:uid="{00000000-0005-0000-0000-000002000000}"/>
    <cellStyle name="Date" xfId="7" xr:uid="{00000000-0005-0000-0000-000003000000}"/>
    <cellStyle name="Fixed" xfId="8" xr:uid="{00000000-0005-0000-0000-000004000000}"/>
    <cellStyle name="Hyperlink" xfId="10" builtinId="8"/>
    <cellStyle name="Normal" xfId="0" builtinId="0"/>
    <cellStyle name="Normal 2" xfId="2" xr:uid="{00000000-0005-0000-0000-000007000000}"/>
    <cellStyle name="Normal 3" xfId="4" xr:uid="{00000000-0005-0000-0000-000008000000}"/>
    <cellStyle name="Percent" xfId="1" builtinId="5"/>
    <cellStyle name="Percent 2" xfId="3" xr:uid="{00000000-0005-0000-0000-00000A000000}"/>
  </cellStyles>
  <dxfs count="0"/>
  <tableStyles count="0" defaultTableStyle="TableStyleMedium9" defaultPivotStyle="PivotStyleLight16"/>
  <colors>
    <mruColors>
      <color rgb="FFFFFF99"/>
      <color rgb="FFF5F5F5"/>
      <color rgb="FFDDDDDD"/>
      <color rgb="FFFFFFFF"/>
      <color rgb="FFB2B2B2"/>
      <color rgb="FF003366"/>
      <color rgb="FFB00027"/>
      <color rgb="FFEAEAEA"/>
      <color rgb="FF96969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ls.gov/cpi/dat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B794-ED5D-4C28-B351-8F647EB5ECE9}">
  <sheetPr>
    <pageSetUpPr fitToPage="1"/>
  </sheetPr>
  <dimension ref="A1:G18"/>
  <sheetViews>
    <sheetView tabSelected="1" zoomScaleNormal="100" workbookViewId="0"/>
  </sheetViews>
  <sheetFormatPr defaultRowHeight="13.2" x14ac:dyDescent="0.25"/>
  <cols>
    <col min="1" max="1" width="20.77734375" customWidth="1"/>
    <col min="2" max="2" width="13.33203125" customWidth="1"/>
    <col min="3" max="7" width="15.77734375" customWidth="1"/>
  </cols>
  <sheetData>
    <row r="1" spans="1:7" x14ac:dyDescent="0.25">
      <c r="A1" s="19" t="s">
        <v>22</v>
      </c>
      <c r="B1" s="20"/>
      <c r="C1" s="20"/>
      <c r="D1" s="21"/>
    </row>
    <row r="2" spans="1:7" x14ac:dyDescent="0.25">
      <c r="A2" s="5" t="s">
        <v>1</v>
      </c>
      <c r="B2" s="8" t="s">
        <v>21</v>
      </c>
      <c r="C2" s="8"/>
      <c r="D2" s="9"/>
    </row>
    <row r="3" spans="1:7" x14ac:dyDescent="0.25">
      <c r="A3" s="3" t="s">
        <v>2</v>
      </c>
      <c r="B3" s="6">
        <v>45838</v>
      </c>
      <c r="C3" s="6"/>
      <c r="D3" s="7"/>
    </row>
    <row r="4" spans="1:7" x14ac:dyDescent="0.25">
      <c r="B4" s="4"/>
    </row>
    <row r="5" spans="1:7" x14ac:dyDescent="0.25">
      <c r="A5" t="s">
        <v>3</v>
      </c>
      <c r="B5" s="14" t="s">
        <v>17</v>
      </c>
    </row>
    <row r="6" spans="1:7" x14ac:dyDescent="0.25">
      <c r="A6" t="s">
        <v>4</v>
      </c>
      <c r="B6" t="s">
        <v>15</v>
      </c>
    </row>
    <row r="7" spans="1:7" x14ac:dyDescent="0.25">
      <c r="A7" t="s">
        <v>8</v>
      </c>
      <c r="B7" t="s">
        <v>16</v>
      </c>
    </row>
    <row r="8" spans="1:7" x14ac:dyDescent="0.25">
      <c r="A8" t="s">
        <v>20</v>
      </c>
      <c r="B8" t="s">
        <v>5</v>
      </c>
    </row>
    <row r="9" spans="1:7" x14ac:dyDescent="0.25">
      <c r="A9" t="s">
        <v>6</v>
      </c>
      <c r="B9" t="str">
        <f>IF(SUM(C13:C18)=0, "Note: The District has no outstanding debt payable from M&amp;O taxes.", "N/A")</f>
        <v>N/A</v>
      </c>
    </row>
    <row r="10" spans="1:7" x14ac:dyDescent="0.25">
      <c r="A10" t="s">
        <v>14</v>
      </c>
      <c r="B10" s="10" t="s">
        <v>23</v>
      </c>
    </row>
    <row r="11" spans="1:7" x14ac:dyDescent="0.25">
      <c r="B11" s="10"/>
    </row>
    <row r="12" spans="1:7" ht="26.4" x14ac:dyDescent="0.25">
      <c r="B12" s="1" t="s">
        <v>0</v>
      </c>
      <c r="C12" s="12" t="s">
        <v>18</v>
      </c>
      <c r="D12" s="12" t="s">
        <v>19</v>
      </c>
      <c r="E12" s="2" t="s">
        <v>13</v>
      </c>
      <c r="F12" s="2" t="s">
        <v>7</v>
      </c>
      <c r="G12" s="12" t="s">
        <v>12</v>
      </c>
    </row>
    <row r="13" spans="1:7" x14ac:dyDescent="0.25">
      <c r="B13" s="15" t="s">
        <v>9</v>
      </c>
      <c r="C13" s="17">
        <v>117720</v>
      </c>
      <c r="D13" s="18">
        <v>440974599.10000002</v>
      </c>
      <c r="E13" s="11">
        <f t="shared" ref="E13:E18" si="0">C13+D13</f>
        <v>441092319.10000002</v>
      </c>
      <c r="F13" s="16">
        <v>11769003318</v>
      </c>
      <c r="G13" s="13">
        <f>ROUND(E13/F13, 4)</f>
        <v>3.7499999999999999E-2</v>
      </c>
    </row>
    <row r="14" spans="1:7" x14ac:dyDescent="0.25">
      <c r="B14" s="15" t="s">
        <v>10</v>
      </c>
      <c r="C14" s="17">
        <v>0</v>
      </c>
      <c r="D14" s="18">
        <v>440840000</v>
      </c>
      <c r="E14" s="11">
        <f t="shared" si="0"/>
        <v>440840000</v>
      </c>
      <c r="F14" s="16">
        <v>12315574268</v>
      </c>
      <c r="G14" s="13">
        <f t="shared" ref="G14:G18" si="1">ROUND(E14/F14, 4)</f>
        <v>3.5799999999999998E-2</v>
      </c>
    </row>
    <row r="15" spans="1:7" x14ac:dyDescent="0.25">
      <c r="B15" s="15" t="s">
        <v>11</v>
      </c>
      <c r="C15" s="17">
        <v>442347</v>
      </c>
      <c r="D15" s="18">
        <v>408955000</v>
      </c>
      <c r="E15" s="11">
        <f t="shared" si="0"/>
        <v>409397347</v>
      </c>
      <c r="F15" s="16">
        <v>13083284147</v>
      </c>
      <c r="G15" s="13">
        <f t="shared" si="1"/>
        <v>3.1300000000000001E-2</v>
      </c>
    </row>
    <row r="16" spans="1:7" x14ac:dyDescent="0.25">
      <c r="B16" s="15" t="s">
        <v>24</v>
      </c>
      <c r="C16" s="17">
        <v>807125</v>
      </c>
      <c r="D16" s="18">
        <v>515125000</v>
      </c>
      <c r="E16" s="11">
        <f t="shared" si="0"/>
        <v>515932125</v>
      </c>
      <c r="F16" s="16">
        <v>14372778870</v>
      </c>
      <c r="G16" s="13">
        <f t="shared" si="1"/>
        <v>3.5900000000000001E-2</v>
      </c>
    </row>
    <row r="17" spans="2:7" x14ac:dyDescent="0.25">
      <c r="B17" s="15" t="s">
        <v>25</v>
      </c>
      <c r="C17" s="17">
        <v>1832220</v>
      </c>
      <c r="D17" s="18">
        <v>621060000</v>
      </c>
      <c r="E17" s="11">
        <f t="shared" si="0"/>
        <v>622892220</v>
      </c>
      <c r="F17" s="16">
        <v>14980381686</v>
      </c>
      <c r="G17" s="13">
        <f t="shared" si="1"/>
        <v>4.1599999999999998E-2</v>
      </c>
    </row>
    <row r="18" spans="2:7" x14ac:dyDescent="0.25">
      <c r="B18" s="15" t="s">
        <v>49</v>
      </c>
      <c r="C18" s="17">
        <v>1416633</v>
      </c>
      <c r="D18" s="18">
        <v>575575000</v>
      </c>
      <c r="E18" s="11">
        <f t="shared" si="0"/>
        <v>576991633</v>
      </c>
      <c r="F18" s="16">
        <v>15784326487</v>
      </c>
      <c r="G18" s="13">
        <f t="shared" si="1"/>
        <v>3.6600000000000001E-2</v>
      </c>
    </row>
  </sheetData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E638-DA8B-4DB9-9B4B-BC9EB417FA06}">
  <sheetPr>
    <pageSetUpPr fitToPage="1"/>
  </sheetPr>
  <dimension ref="A1:O17"/>
  <sheetViews>
    <sheetView zoomScaleNormal="100" workbookViewId="0"/>
  </sheetViews>
  <sheetFormatPr defaultRowHeight="13.2" x14ac:dyDescent="0.25"/>
  <cols>
    <col min="1" max="1" width="6.77734375" customWidth="1"/>
    <col min="2" max="2" width="35.33203125" customWidth="1"/>
    <col min="3" max="3" width="22.77734375" customWidth="1"/>
    <col min="4" max="5" width="15.33203125" customWidth="1"/>
    <col min="6" max="6" width="15.77734375" customWidth="1"/>
    <col min="7" max="7" width="15.33203125" customWidth="1"/>
    <col min="8" max="10" width="13.33203125" customWidth="1"/>
    <col min="11" max="13" width="15.33203125" customWidth="1"/>
    <col min="15" max="16" width="10.77734375" bestFit="1" customWidth="1"/>
  </cols>
  <sheetData>
    <row r="1" spans="1:15" x14ac:dyDescent="0.25">
      <c r="A1" s="19" t="s">
        <v>26</v>
      </c>
      <c r="B1" s="22"/>
      <c r="C1" s="22"/>
    </row>
    <row r="5" spans="1:15" ht="42" customHeight="1" x14ac:dyDescent="0.25">
      <c r="A5" s="23" t="s">
        <v>27</v>
      </c>
      <c r="B5" s="24" t="s">
        <v>28</v>
      </c>
      <c r="C5" s="25" t="s">
        <v>29</v>
      </c>
      <c r="D5" s="25" t="s">
        <v>30</v>
      </c>
      <c r="E5" s="25" t="s">
        <v>31</v>
      </c>
      <c r="F5" s="25" t="s">
        <v>32</v>
      </c>
      <c r="G5" s="25" t="s">
        <v>33</v>
      </c>
      <c r="H5" s="25" t="s">
        <v>34</v>
      </c>
      <c r="I5" s="25" t="s">
        <v>35</v>
      </c>
      <c r="J5" s="25" t="s">
        <v>36</v>
      </c>
      <c r="K5" s="25" t="s">
        <v>37</v>
      </c>
      <c r="L5" s="25" t="s">
        <v>38</v>
      </c>
      <c r="M5" s="26" t="s">
        <v>39</v>
      </c>
      <c r="O5" s="27"/>
    </row>
    <row r="6" spans="1:15" ht="38.25" customHeight="1" x14ac:dyDescent="0.25">
      <c r="A6" s="28">
        <v>1</v>
      </c>
      <c r="B6" s="29" t="s">
        <v>42</v>
      </c>
      <c r="C6" s="30" t="s">
        <v>40</v>
      </c>
      <c r="D6" s="31">
        <v>41785000</v>
      </c>
      <c r="E6" s="31">
        <v>19120000</v>
      </c>
      <c r="F6" s="31">
        <v>7078550</v>
      </c>
      <c r="G6" s="31">
        <v>26198550</v>
      </c>
      <c r="H6" s="32">
        <v>136.9666752629015</v>
      </c>
      <c r="I6" s="32">
        <v>187.67407375569502</v>
      </c>
      <c r="J6" s="33">
        <v>51181</v>
      </c>
      <c r="K6" s="31">
        <v>50379235.369999997</v>
      </c>
      <c r="L6" s="31">
        <v>50379235.369999997</v>
      </c>
      <c r="M6" s="34">
        <v>0</v>
      </c>
    </row>
    <row r="7" spans="1:15" ht="38.25" customHeight="1" x14ac:dyDescent="0.25">
      <c r="A7" s="28">
        <v>2</v>
      </c>
      <c r="B7" s="29" t="s">
        <v>43</v>
      </c>
      <c r="C7" s="30" t="s">
        <v>40</v>
      </c>
      <c r="D7" s="31">
        <v>157635000</v>
      </c>
      <c r="E7" s="31">
        <v>130560000</v>
      </c>
      <c r="F7" s="31">
        <v>59964387.5</v>
      </c>
      <c r="G7" s="31">
        <v>190524387.5</v>
      </c>
      <c r="H7" s="32">
        <v>935.27035158600529</v>
      </c>
      <c r="I7" s="32">
        <v>1364.8269828648386</v>
      </c>
      <c r="J7" s="33">
        <v>52642</v>
      </c>
      <c r="K7" s="31">
        <v>168084368.56</v>
      </c>
      <c r="L7" s="31">
        <v>168084368.56</v>
      </c>
      <c r="M7" s="34">
        <v>0</v>
      </c>
    </row>
    <row r="8" spans="1:15" ht="38.25" customHeight="1" x14ac:dyDescent="0.25">
      <c r="A8" s="28">
        <v>3</v>
      </c>
      <c r="B8" s="29" t="s">
        <v>44</v>
      </c>
      <c r="C8" s="30" t="s">
        <v>40</v>
      </c>
      <c r="D8" s="31">
        <v>62810000</v>
      </c>
      <c r="E8" s="31">
        <v>37365000</v>
      </c>
      <c r="F8" s="31">
        <v>10024687.539999999</v>
      </c>
      <c r="G8" s="31">
        <v>47389687.539999999</v>
      </c>
      <c r="H8" s="32">
        <v>267.66526261497467</v>
      </c>
      <c r="I8" s="32">
        <v>339.4774029341815</v>
      </c>
      <c r="J8" s="33">
        <v>52642</v>
      </c>
      <c r="K8" s="31">
        <v>71260632.719999999</v>
      </c>
      <c r="L8" s="31">
        <v>71260632.719999999</v>
      </c>
      <c r="M8" s="35">
        <v>0</v>
      </c>
    </row>
    <row r="9" spans="1:15" ht="38.25" customHeight="1" x14ac:dyDescent="0.25">
      <c r="A9" s="36">
        <v>4</v>
      </c>
      <c r="B9" s="37" t="s">
        <v>45</v>
      </c>
      <c r="C9" s="38" t="s">
        <v>40</v>
      </c>
      <c r="D9" s="39">
        <v>24345000</v>
      </c>
      <c r="E9" s="39">
        <v>21550000</v>
      </c>
      <c r="F9" s="39">
        <v>3044100</v>
      </c>
      <c r="G9" s="39">
        <v>24594100</v>
      </c>
      <c r="H9" s="40">
        <v>154.37405083240208</v>
      </c>
      <c r="I9" s="40">
        <v>176.18054958594803</v>
      </c>
      <c r="J9" s="41">
        <v>49720</v>
      </c>
      <c r="K9" s="39">
        <v>28909834.850000001</v>
      </c>
      <c r="L9" s="39">
        <v>23128014.940000001</v>
      </c>
      <c r="M9" s="42">
        <v>5781819.9100000001</v>
      </c>
    </row>
    <row r="10" spans="1:15" ht="38.25" customHeight="1" x14ac:dyDescent="0.25">
      <c r="A10" s="36">
        <v>5</v>
      </c>
      <c r="B10" s="37" t="s">
        <v>46</v>
      </c>
      <c r="C10" s="38" t="s">
        <v>40</v>
      </c>
      <c r="D10" s="39">
        <v>145390000</v>
      </c>
      <c r="E10" s="39">
        <v>134615000</v>
      </c>
      <c r="F10" s="39">
        <v>83939100</v>
      </c>
      <c r="G10" s="39">
        <v>218554100</v>
      </c>
      <c r="H10" s="40">
        <v>964.31846184704432</v>
      </c>
      <c r="I10" s="40">
        <v>1565.6186423679762</v>
      </c>
      <c r="J10" s="41">
        <v>54103</v>
      </c>
      <c r="K10" s="39">
        <v>155026596.76000002</v>
      </c>
      <c r="L10" s="39">
        <v>155026596.76000002</v>
      </c>
      <c r="M10" s="42">
        <v>0</v>
      </c>
    </row>
    <row r="11" spans="1:15" ht="38.25" customHeight="1" x14ac:dyDescent="0.25">
      <c r="A11" s="28">
        <v>6</v>
      </c>
      <c r="B11" s="29" t="s">
        <v>47</v>
      </c>
      <c r="C11" s="30" t="s">
        <v>40</v>
      </c>
      <c r="D11" s="31">
        <v>140150000</v>
      </c>
      <c r="E11" s="31">
        <v>138600000</v>
      </c>
      <c r="F11" s="31">
        <v>100568750</v>
      </c>
      <c r="G11" s="31">
        <v>239168750</v>
      </c>
      <c r="H11" s="32">
        <v>992.86512507521707</v>
      </c>
      <c r="I11" s="32">
        <v>1713.2922863119288</v>
      </c>
      <c r="J11" s="54">
        <v>54103</v>
      </c>
      <c r="K11" s="31">
        <v>152240132.26999998</v>
      </c>
      <c r="L11" s="31">
        <v>45021189.299999982</v>
      </c>
      <c r="M11" s="42">
        <v>107218942.97</v>
      </c>
    </row>
    <row r="12" spans="1:15" ht="38.25" customHeight="1" x14ac:dyDescent="0.25">
      <c r="A12" s="43">
        <v>7</v>
      </c>
      <c r="B12" s="44" t="s">
        <v>48</v>
      </c>
      <c r="C12" s="45" t="s">
        <v>41</v>
      </c>
      <c r="D12" s="46">
        <v>95260000</v>
      </c>
      <c r="E12" s="46">
        <v>93765000</v>
      </c>
      <c r="F12" s="46">
        <v>27207250</v>
      </c>
      <c r="G12" s="46">
        <v>120972250</v>
      </c>
      <c r="H12" s="47">
        <v>671.68830052437033</v>
      </c>
      <c r="I12" s="47">
        <v>866.58822602366831</v>
      </c>
      <c r="J12" s="48">
        <v>50816</v>
      </c>
      <c r="K12" s="46">
        <v>103811287.24000001</v>
      </c>
      <c r="L12" s="46">
        <v>103811287.24000001</v>
      </c>
      <c r="M12" s="49">
        <v>0</v>
      </c>
    </row>
    <row r="13" spans="1:15" x14ac:dyDescent="0.25">
      <c r="C13" s="50"/>
      <c r="E13" s="51"/>
      <c r="F13" s="51"/>
      <c r="G13" s="51"/>
      <c r="H13" s="52"/>
      <c r="I13" s="52"/>
    </row>
    <row r="14" spans="1:15" x14ac:dyDescent="0.25">
      <c r="E14" s="53"/>
      <c r="F14" s="53"/>
      <c r="G14" s="53"/>
    </row>
    <row r="15" spans="1:15" x14ac:dyDescent="0.25">
      <c r="E15" s="51"/>
      <c r="F15" s="51"/>
      <c r="G15" s="51"/>
    </row>
    <row r="16" spans="1:15" x14ac:dyDescent="0.25">
      <c r="E16" s="53"/>
      <c r="G16" s="53"/>
    </row>
    <row r="17" spans="5:7" x14ac:dyDescent="0.25">
      <c r="E17" s="53"/>
      <c r="F17" s="53"/>
      <c r="G17" s="53"/>
    </row>
  </sheetData>
  <pageMargins left="0.5" right="0.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18"/>
  <sheetViews>
    <sheetView zoomScaleNormal="100" workbookViewId="0"/>
  </sheetViews>
  <sheetFormatPr defaultRowHeight="13.2" x14ac:dyDescent="0.25"/>
  <cols>
    <col min="1" max="1" width="20.77734375" customWidth="1"/>
    <col min="2" max="2" width="13.33203125" customWidth="1"/>
    <col min="3" max="7" width="15.77734375" customWidth="1"/>
  </cols>
  <sheetData>
    <row r="1" spans="1:7" x14ac:dyDescent="0.25">
      <c r="A1" s="19" t="s">
        <v>22</v>
      </c>
      <c r="B1" s="20"/>
      <c r="C1" s="20"/>
      <c r="D1" s="21"/>
    </row>
    <row r="2" spans="1:7" x14ac:dyDescent="0.25">
      <c r="A2" s="5" t="s">
        <v>1</v>
      </c>
      <c r="B2" s="8" t="s">
        <v>21</v>
      </c>
      <c r="C2" s="8"/>
      <c r="D2" s="9"/>
    </row>
    <row r="3" spans="1:7" x14ac:dyDescent="0.25">
      <c r="A3" s="3" t="s">
        <v>2</v>
      </c>
      <c r="B3" s="6">
        <v>45838</v>
      </c>
      <c r="C3" s="6"/>
      <c r="D3" s="7"/>
    </row>
    <row r="4" spans="1:7" x14ac:dyDescent="0.25">
      <c r="B4" s="4"/>
    </row>
    <row r="5" spans="1:7" x14ac:dyDescent="0.25">
      <c r="A5" t="s">
        <v>3</v>
      </c>
      <c r="B5" s="14" t="s">
        <v>17</v>
      </c>
    </row>
    <row r="6" spans="1:7" x14ac:dyDescent="0.25">
      <c r="A6" t="s">
        <v>4</v>
      </c>
      <c r="B6" t="s">
        <v>15</v>
      </c>
    </row>
    <row r="7" spans="1:7" x14ac:dyDescent="0.25">
      <c r="A7" t="s">
        <v>8</v>
      </c>
      <c r="B7" t="s">
        <v>16</v>
      </c>
    </row>
    <row r="8" spans="1:7" x14ac:dyDescent="0.25">
      <c r="A8" t="s">
        <v>20</v>
      </c>
      <c r="B8" t="s">
        <v>5</v>
      </c>
    </row>
    <row r="9" spans="1:7" x14ac:dyDescent="0.25">
      <c r="A9" t="s">
        <v>6</v>
      </c>
      <c r="B9" t="str">
        <f>IF(SUM(C13:C18)=0, "Note: The District has no outstanding debt payable from M&amp;O taxes.", "N/A")</f>
        <v>N/A</v>
      </c>
    </row>
    <row r="10" spans="1:7" x14ac:dyDescent="0.25">
      <c r="A10" t="s">
        <v>14</v>
      </c>
      <c r="B10" s="10" t="s">
        <v>23</v>
      </c>
    </row>
    <row r="11" spans="1:7" x14ac:dyDescent="0.25">
      <c r="B11" s="10"/>
    </row>
    <row r="12" spans="1:7" ht="26.4" x14ac:dyDescent="0.25">
      <c r="B12" s="1" t="s">
        <v>0</v>
      </c>
      <c r="C12" s="12" t="s">
        <v>18</v>
      </c>
      <c r="D12" s="12" t="s">
        <v>19</v>
      </c>
      <c r="E12" s="2" t="s">
        <v>13</v>
      </c>
      <c r="F12" s="2" t="s">
        <v>7</v>
      </c>
      <c r="G12" s="12" t="s">
        <v>12</v>
      </c>
    </row>
    <row r="13" spans="1:7" x14ac:dyDescent="0.25">
      <c r="B13" s="15" t="s">
        <v>9</v>
      </c>
      <c r="C13" s="17">
        <v>117720</v>
      </c>
      <c r="D13" s="18">
        <v>440974599.10000002</v>
      </c>
      <c r="E13" s="11">
        <f t="shared" ref="E13:E17" si="0">C13+D13</f>
        <v>441092319.10000002</v>
      </c>
      <c r="F13" s="16">
        <v>11769003318</v>
      </c>
      <c r="G13" s="13">
        <f>ROUND(E13/F13, 4)</f>
        <v>3.7499999999999999E-2</v>
      </c>
    </row>
    <row r="14" spans="1:7" x14ac:dyDescent="0.25">
      <c r="B14" s="15" t="s">
        <v>10</v>
      </c>
      <c r="C14" s="17">
        <v>0</v>
      </c>
      <c r="D14" s="18">
        <v>440840000</v>
      </c>
      <c r="E14" s="11">
        <f t="shared" si="0"/>
        <v>440840000</v>
      </c>
      <c r="F14" s="16">
        <v>12315574268</v>
      </c>
      <c r="G14" s="13">
        <f t="shared" ref="G14:G18" si="1">ROUND(E14/F14, 4)</f>
        <v>3.5799999999999998E-2</v>
      </c>
    </row>
    <row r="15" spans="1:7" x14ac:dyDescent="0.25">
      <c r="B15" s="15" t="s">
        <v>11</v>
      </c>
      <c r="C15" s="17">
        <v>442347</v>
      </c>
      <c r="D15" s="18">
        <v>408955000</v>
      </c>
      <c r="E15" s="11">
        <f t="shared" si="0"/>
        <v>409397347</v>
      </c>
      <c r="F15" s="16">
        <v>13083284147</v>
      </c>
      <c r="G15" s="13">
        <f t="shared" si="1"/>
        <v>3.1300000000000001E-2</v>
      </c>
    </row>
    <row r="16" spans="1:7" x14ac:dyDescent="0.25">
      <c r="B16" s="15" t="s">
        <v>24</v>
      </c>
      <c r="C16" s="17">
        <v>807125</v>
      </c>
      <c r="D16" s="18">
        <v>515125000</v>
      </c>
      <c r="E16" s="11">
        <f t="shared" si="0"/>
        <v>515932125</v>
      </c>
      <c r="F16" s="16">
        <v>14372778870</v>
      </c>
      <c r="G16" s="13">
        <f t="shared" si="1"/>
        <v>3.5900000000000001E-2</v>
      </c>
    </row>
    <row r="17" spans="2:7" x14ac:dyDescent="0.25">
      <c r="B17" s="15" t="s">
        <v>25</v>
      </c>
      <c r="C17" s="17">
        <v>1832220</v>
      </c>
      <c r="D17" s="18">
        <v>621060000</v>
      </c>
      <c r="E17" s="11">
        <f t="shared" si="0"/>
        <v>622892220</v>
      </c>
      <c r="F17" s="16">
        <v>14980381686</v>
      </c>
      <c r="G17" s="13">
        <f t="shared" si="1"/>
        <v>4.1599999999999998E-2</v>
      </c>
    </row>
    <row r="18" spans="2:7" x14ac:dyDescent="0.25">
      <c r="B18" s="15" t="s">
        <v>49</v>
      </c>
      <c r="C18" s="17">
        <v>1416633</v>
      </c>
      <c r="D18" s="18">
        <v>575575000</v>
      </c>
      <c r="E18" s="11">
        <f t="shared" ref="E18" si="2">C18+D18</f>
        <v>576991633</v>
      </c>
      <c r="F18" s="16">
        <v>15784326487</v>
      </c>
      <c r="G18" s="13">
        <f t="shared" si="1"/>
        <v>3.6600000000000001E-2</v>
      </c>
    </row>
  </sheetData>
  <pageMargins left="0.5" right="0.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D23B-A3BF-4EFB-8E64-72828E2D3618}">
  <dimension ref="A1:J28"/>
  <sheetViews>
    <sheetView workbookViewId="0"/>
  </sheetViews>
  <sheetFormatPr defaultRowHeight="13.2" x14ac:dyDescent="0.25"/>
  <cols>
    <col min="1" max="1" width="16.77734375" customWidth="1"/>
    <col min="2" max="2" width="13.33203125" customWidth="1"/>
    <col min="3" max="7" width="15.77734375" customWidth="1"/>
    <col min="8" max="9" width="16.109375" bestFit="1" customWidth="1"/>
  </cols>
  <sheetData>
    <row r="1" spans="1:10" x14ac:dyDescent="0.25">
      <c r="A1" s="19" t="s">
        <v>50</v>
      </c>
      <c r="B1" s="20"/>
      <c r="C1" s="20"/>
      <c r="D1" s="21"/>
    </row>
    <row r="2" spans="1:10" x14ac:dyDescent="0.25">
      <c r="A2" s="5" t="s">
        <v>1</v>
      </c>
      <c r="B2" s="8" t="s">
        <v>21</v>
      </c>
      <c r="C2" s="8"/>
      <c r="D2" s="9"/>
    </row>
    <row r="3" spans="1:10" x14ac:dyDescent="0.25">
      <c r="A3" s="3" t="s">
        <v>2</v>
      </c>
      <c r="B3" s="6">
        <v>45838</v>
      </c>
      <c r="C3" s="6"/>
      <c r="D3" s="7"/>
    </row>
    <row r="4" spans="1:10" x14ac:dyDescent="0.25">
      <c r="B4" s="4"/>
    </row>
    <row r="5" spans="1:10" x14ac:dyDescent="0.25">
      <c r="A5" t="s">
        <v>3</v>
      </c>
      <c r="B5" s="14" t="s">
        <v>50</v>
      </c>
    </row>
    <row r="6" spans="1:10" x14ac:dyDescent="0.25">
      <c r="A6" t="s">
        <v>4</v>
      </c>
      <c r="B6" t="s">
        <v>51</v>
      </c>
    </row>
    <row r="7" spans="1:10" x14ac:dyDescent="0.25">
      <c r="A7" t="s">
        <v>20</v>
      </c>
      <c r="B7" t="s">
        <v>5</v>
      </c>
    </row>
    <row r="8" spans="1:10" x14ac:dyDescent="0.25">
      <c r="A8" t="s">
        <v>6</v>
      </c>
      <c r="B8" t="str">
        <f>IF(SUM(C13:C18)=0, "Note: The District has no outstanding debt payable from M&amp;O taxes.", "N/A")</f>
        <v>N/A</v>
      </c>
    </row>
    <row r="9" spans="1:10" x14ac:dyDescent="0.25">
      <c r="A9" t="s">
        <v>14</v>
      </c>
      <c r="B9" s="10" t="str">
        <f>"Source: District’s Audited Financial Statements, 2010 U.S. Census (Interpolated), Bureau of Labor Statistics and District records."</f>
        <v>Source: District’s Audited Financial Statements, 2010 U.S. Census (Interpolated), Bureau of Labor Statistics and District records.</v>
      </c>
    </row>
    <row r="10" spans="1:10" x14ac:dyDescent="0.25">
      <c r="A10" t="s">
        <v>52</v>
      </c>
      <c r="B10" s="10" t="str">
        <f>"Reflects an estimate of District’s principal amount of tax-supported debt outstanding per capita, with years "&amp;B13&amp;" - "&amp;B17&amp;" adjusted by rate of inflation portrayed by the Consumer Price Index."</f>
        <v>Reflects an estimate of District’s principal amount of tax-supported debt outstanding per capita, with years 2019/20 - 2023/24 adjusted by rate of inflation portrayed by the Consumer Price Index.</v>
      </c>
    </row>
    <row r="11" spans="1:10" x14ac:dyDescent="0.25">
      <c r="B11" s="10"/>
    </row>
    <row r="12" spans="1:10" ht="52.8" x14ac:dyDescent="0.25">
      <c r="B12" s="1" t="s">
        <v>0</v>
      </c>
      <c r="C12" s="12" t="s">
        <v>53</v>
      </c>
      <c r="D12" s="12" t="s">
        <v>54</v>
      </c>
      <c r="E12" s="2" t="s">
        <v>55</v>
      </c>
      <c r="F12" s="12" t="s">
        <v>56</v>
      </c>
      <c r="G12" s="12" t="s">
        <v>57</v>
      </c>
      <c r="H12" s="12" t="s">
        <v>58</v>
      </c>
      <c r="I12" s="12" t="s">
        <v>73</v>
      </c>
    </row>
    <row r="13" spans="1:10" x14ac:dyDescent="0.25">
      <c r="B13" s="15" t="s">
        <v>9</v>
      </c>
      <c r="C13" s="55">
        <f>ROUND(('Slide 22'!C13/$I13)*$F13, 2)</f>
        <v>0.96</v>
      </c>
      <c r="D13" s="55">
        <f>ROUND(('Slide 22'!D13/$I13)*$F13, 2)</f>
        <v>3582.59</v>
      </c>
      <c r="E13" s="11">
        <f t="shared" ref="E13:E18" si="0">C13+D13</f>
        <v>3583.55</v>
      </c>
      <c r="F13" s="56">
        <f>$F$18+(1-(G13/$G$18))</f>
        <v>1.2007806275402171</v>
      </c>
      <c r="G13" s="57">
        <v>257.79700000000003</v>
      </c>
      <c r="H13" s="58">
        <f>DATE(YEAR(H14)-1,MONTH(H14),DAY(H14))</f>
        <v>44012</v>
      </c>
      <c r="I13" s="62">
        <v>147802</v>
      </c>
      <c r="J13" s="59"/>
    </row>
    <row r="14" spans="1:10" x14ac:dyDescent="0.25">
      <c r="B14" s="15" t="s">
        <v>10</v>
      </c>
      <c r="C14" s="55">
        <f>ROUND(('Slide 22'!C14/$I14)*$F14, 2)</f>
        <v>0</v>
      </c>
      <c r="D14" s="55">
        <f>ROUND(('Slide 22'!D14/$I14)*$F14, 2)</f>
        <v>3580.54</v>
      </c>
      <c r="E14" s="11">
        <f t="shared" si="0"/>
        <v>3580.54</v>
      </c>
      <c r="F14" s="56">
        <f>$F$18+(1-(G14/$G$18))</f>
        <v>1.1576911033881963</v>
      </c>
      <c r="G14" s="60">
        <v>271.69600000000003</v>
      </c>
      <c r="H14" s="58">
        <f>DATE(YEAR(H15)-1,MONTH(H15),DAY(H15))</f>
        <v>44377</v>
      </c>
      <c r="I14" s="62">
        <v>142536</v>
      </c>
      <c r="J14" s="59"/>
    </row>
    <row r="15" spans="1:10" x14ac:dyDescent="0.25">
      <c r="B15" s="15" t="s">
        <v>11</v>
      </c>
      <c r="C15" s="55">
        <f>ROUND(('Slide 22'!C15/$I15)*$F15, 2)</f>
        <v>3.39</v>
      </c>
      <c r="D15" s="55">
        <f>ROUND(('Slide 22'!D15/$I15)*$F15, 2)</f>
        <v>3134.47</v>
      </c>
      <c r="E15" s="11">
        <f t="shared" si="0"/>
        <v>3137.8599999999997</v>
      </c>
      <c r="F15" s="56">
        <f>$F$18+(1-(G15/$G$18))</f>
        <v>1.0813799560393229</v>
      </c>
      <c r="G15" s="57">
        <v>296.31099999999998</v>
      </c>
      <c r="H15" s="58">
        <f>DATE(YEAR(H16)-1,MONTH(H16),DAY(H16))</f>
        <v>44742</v>
      </c>
      <c r="I15" s="62">
        <v>141088</v>
      </c>
      <c r="J15" s="59"/>
    </row>
    <row r="16" spans="1:10" x14ac:dyDescent="0.25">
      <c r="B16" s="15" t="s">
        <v>24</v>
      </c>
      <c r="C16" s="55">
        <f>ROUND(('Slide 22'!C16/$I16)*$F16, 2)</f>
        <v>6</v>
      </c>
      <c r="D16" s="55">
        <f>ROUND(('Slide 22'!D16/$I16)*$F16, 2)</f>
        <v>3826.2</v>
      </c>
      <c r="E16" s="11">
        <f t="shared" si="0"/>
        <v>3832.2</v>
      </c>
      <c r="F16" s="56">
        <f>$F$18+(1-(G16/$G$18))</f>
        <v>1.0541044949637433</v>
      </c>
      <c r="G16" s="57">
        <v>305.10899999999998</v>
      </c>
      <c r="H16" s="58">
        <f>DATE(YEAR(H17)-1,MONTH(H17),DAY(H17))</f>
        <v>45107</v>
      </c>
      <c r="I16" s="62">
        <v>141915</v>
      </c>
      <c r="J16" s="59"/>
    </row>
    <row r="17" spans="1:10" x14ac:dyDescent="0.25">
      <c r="B17" s="15" t="s">
        <v>25</v>
      </c>
      <c r="C17" s="55">
        <f>ROUND(('Slide 22'!C17/$I17)*$F17, 2)</f>
        <v>13.5</v>
      </c>
      <c r="D17" s="55">
        <f>ROUND(('Slide 22'!D17/$I17)*$F17, 2)</f>
        <v>4574.51</v>
      </c>
      <c r="E17" s="11">
        <f t="shared" si="0"/>
        <v>4588.01</v>
      </c>
      <c r="F17" s="56">
        <f>$F$18+(1-(G17/$G$18))</f>
        <v>1.0259981832893623</v>
      </c>
      <c r="G17" s="57">
        <v>314.17500000000001</v>
      </c>
      <c r="H17" s="58">
        <f>DATE(YEAR(H18)-1,MONTH(H18),DAY(H18))</f>
        <v>45473</v>
      </c>
      <c r="I17" s="62">
        <v>139295</v>
      </c>
      <c r="J17" s="59"/>
    </row>
    <row r="18" spans="1:10" x14ac:dyDescent="0.25">
      <c r="B18" s="15" t="s">
        <v>49</v>
      </c>
      <c r="C18" s="55">
        <f>ROUND(('Slide 22'!C18/$I18)*$F18, 2)</f>
        <v>10.15</v>
      </c>
      <c r="D18" s="55">
        <f>ROUND(('Slide 22'!D18/$I18)*$F18, 2)</f>
        <v>4123.1499999999996</v>
      </c>
      <c r="E18" s="11">
        <f t="shared" si="0"/>
        <v>4133.2999999999993</v>
      </c>
      <c r="F18" s="56">
        <f>G18/$G$18</f>
        <v>1</v>
      </c>
      <c r="G18" s="57">
        <v>322.56099999999998</v>
      </c>
      <c r="H18" s="58">
        <f>B3</f>
        <v>45838</v>
      </c>
      <c r="I18" s="62">
        <v>139596</v>
      </c>
      <c r="J18" s="59"/>
    </row>
    <row r="21" spans="1:10" x14ac:dyDescent="0.25">
      <c r="A21" t="s">
        <v>59</v>
      </c>
    </row>
    <row r="22" spans="1:10" x14ac:dyDescent="0.25">
      <c r="A22" t="s">
        <v>60</v>
      </c>
      <c r="B22" s="61" t="s">
        <v>61</v>
      </c>
    </row>
    <row r="23" spans="1:10" x14ac:dyDescent="0.25">
      <c r="A23" t="s">
        <v>62</v>
      </c>
      <c r="B23" t="s">
        <v>63</v>
      </c>
    </row>
    <row r="24" spans="1:10" x14ac:dyDescent="0.25">
      <c r="A24" t="s">
        <v>64</v>
      </c>
    </row>
    <row r="25" spans="1:10" x14ac:dyDescent="0.25">
      <c r="A25" t="s">
        <v>65</v>
      </c>
      <c r="B25" t="s">
        <v>66</v>
      </c>
    </row>
    <row r="26" spans="1:10" x14ac:dyDescent="0.25">
      <c r="A26" t="s">
        <v>67</v>
      </c>
      <c r="B26" t="s">
        <v>68</v>
      </c>
    </row>
    <row r="27" spans="1:10" x14ac:dyDescent="0.25">
      <c r="A27" t="s">
        <v>69</v>
      </c>
      <c r="B27" t="s">
        <v>70</v>
      </c>
    </row>
    <row r="28" spans="1:10" x14ac:dyDescent="0.25">
      <c r="A28" t="s">
        <v>71</v>
      </c>
      <c r="B28" t="s">
        <v>72</v>
      </c>
    </row>
  </sheetData>
  <hyperlinks>
    <hyperlink ref="B22" r:id="rId1" xr:uid="{B509AF25-329F-43D7-B93A-BCAA769AB5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Slide 22 (2)</vt:lpstr>
      <vt:lpstr>Slide 21</vt:lpstr>
      <vt:lpstr>Slide 22</vt:lpstr>
      <vt:lpstr>Slide 23</vt:lpstr>
      <vt:lpstr>'Slide 22'!Print_Area</vt:lpstr>
      <vt:lpstr>'Slide 22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m014teh</dc:creator>
  <cp:lastModifiedBy>Glenn, Missy [Fin&amp;Federal]</cp:lastModifiedBy>
  <cp:lastPrinted>2017-12-08T02:09:54Z</cp:lastPrinted>
  <dcterms:created xsi:type="dcterms:W3CDTF">2016-11-01T22:37:25Z</dcterms:created>
  <dcterms:modified xsi:type="dcterms:W3CDTF">2026-03-11T18:25:07Z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06e8e8-eca7-4d55-9e7f-d860a49165eb_Enabled">
    <vt:lpwstr>true</vt:lpwstr>
  </property>
  <property fmtid="{D5CDD505-2E9C-101B-9397-08002B2CF9AE}" pid="3" name="MSIP_Label_a506e8e8-eca7-4d55-9e7f-d860a49165eb_SetDate">
    <vt:lpwstr>2021-11-23T21:55:46Z</vt:lpwstr>
  </property>
  <property fmtid="{D5CDD505-2E9C-101B-9397-08002B2CF9AE}" pid="4" name="MSIP_Label_a506e8e8-eca7-4d55-9e7f-d860a49165eb_Method">
    <vt:lpwstr>Privileged</vt:lpwstr>
  </property>
  <property fmtid="{D5CDD505-2E9C-101B-9397-08002B2CF9AE}" pid="5" name="MSIP_Label_a506e8e8-eca7-4d55-9e7f-d860a49165eb_Name">
    <vt:lpwstr>Public</vt:lpwstr>
  </property>
  <property fmtid="{D5CDD505-2E9C-101B-9397-08002B2CF9AE}" pid="6" name="MSIP_Label_a506e8e8-eca7-4d55-9e7f-d860a49165eb_SiteId">
    <vt:lpwstr>e7066c90-b459-44c5-91f1-3581f3d1f082</vt:lpwstr>
  </property>
  <property fmtid="{D5CDD505-2E9C-101B-9397-08002B2CF9AE}" pid="7" name="MSIP_Label_a506e8e8-eca7-4d55-9e7f-d860a49165eb_ActionId">
    <vt:lpwstr>76984003-a234-41de-9353-afbe8040faaf</vt:lpwstr>
  </property>
  <property fmtid="{D5CDD505-2E9C-101B-9397-08002B2CF9AE}" pid="8" name="MSIP_Label_a506e8e8-eca7-4d55-9e7f-d860a49165eb_ContentBits">
    <vt:lpwstr>0</vt:lpwstr>
  </property>
</Properties>
</file>