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ThisWorkbook" defaultThemeVersion="124226"/>
  <mc:AlternateContent xmlns:mc="http://schemas.openxmlformats.org/markup-compatibility/2006">
    <mc:Choice Requires="x15">
      <x15ac:absPath xmlns:x15ac="http://schemas.microsoft.com/office/spreadsheetml/2010/11/ac" url="Z:\Accounting\Charter Schools\Charter School Application Review\2026\"/>
    </mc:Choice>
  </mc:AlternateContent>
  <xr:revisionPtr revIDLastSave="0" documentId="13_ncr:1_{DBED1008-AE4A-46AD-A365-0DBBEC37FFD1}" xr6:coauthVersionLast="47" xr6:coauthVersionMax="47" xr10:uidLastSave="{00000000-0000-0000-0000-000000000000}"/>
  <bookViews>
    <workbookView xWindow="-76920" yWindow="-6480" windowWidth="38640" windowHeight="15720" tabRatio="790" xr2:uid="{00000000-000D-0000-FFFF-FFFF00000000}"/>
  </bookViews>
  <sheets>
    <sheet name="Instructions" sheetId="15" r:id="rId1"/>
    <sheet name="Staffing" sheetId="14" r:id="rId2"/>
    <sheet name="Purchased Services Master" sheetId="23" state="hidden" r:id="rId3"/>
    <sheet name="Assumptions" sheetId="8" r:id="rId4"/>
    <sheet name="Year 0" sheetId="3" r:id="rId5"/>
    <sheet name="Year 1" sheetId="16" r:id="rId6"/>
    <sheet name="Year 2" sheetId="17" r:id="rId7"/>
    <sheet name="Year 3" sheetId="18" r:id="rId8"/>
    <sheet name="Year 4" sheetId="19" r:id="rId9"/>
    <sheet name="Year 5" sheetId="20" r:id="rId10"/>
    <sheet name="Summary Years 0 - 5" sheetId="21" r:id="rId11"/>
    <sheet name="Cash Flow Year 1" sheetId="22" r:id="rId12"/>
  </sheets>
  <definedNames>
    <definedName name="_Fill" hidden="1">#REF!</definedName>
    <definedName name="_xlnm.Print_Area" localSheetId="3">Assumptions!$A$1:$J$175</definedName>
    <definedName name="_xlnm.Print_Area" localSheetId="11">'Cash Flow Year 1'!$A$1:$O$110</definedName>
    <definedName name="_xlnm.Print_Area" localSheetId="0">Instructions!$A$1:$O$94</definedName>
    <definedName name="_xlnm.Print_Area" localSheetId="1">Staffing!$A$1:$AF$66</definedName>
    <definedName name="_xlnm.Print_Area" localSheetId="10">'Summary Years 0 - 5'!$A$1:$G$204</definedName>
    <definedName name="_xlnm.Print_Area" localSheetId="4">'Year 0'!$A$1:$B$185</definedName>
    <definedName name="_xlnm.Print_Area" localSheetId="5">'Year 1'!$A$1:$B$204</definedName>
    <definedName name="_xlnm.Print_Area" localSheetId="6">'Year 2'!$A$1:$B$204</definedName>
    <definedName name="_xlnm.Print_Area" localSheetId="7">'Year 3'!$A$1:$B$204</definedName>
    <definedName name="_xlnm.Print_Area" localSheetId="8">'Year 4'!$A$1:$B$204</definedName>
    <definedName name="_xlnm.Print_Area" localSheetId="9">'Year 5'!$A$1:$B$204</definedName>
    <definedName name="_xlnm.Print_Titles" localSheetId="3">Assumptions!$5:$5</definedName>
    <definedName name="_xlnm.Print_Titles" localSheetId="11">'Cash Flow Year 1'!$1:$3</definedName>
    <definedName name="_xlnm.Print_Titles" localSheetId="10">'Summary Years 0 - 5'!$1:$5</definedName>
    <definedName name="_xlnm.Print_Titles" localSheetId="4">'Year 0'!$1:$2</definedName>
    <definedName name="_xlnm.Print_Titles" localSheetId="5">'Year 1'!$1:$2</definedName>
    <definedName name="_xlnm.Print_Titles" localSheetId="6">'Year 2'!$1:$2</definedName>
    <definedName name="_xlnm.Print_Titles" localSheetId="7">'Year 3'!$1:$2</definedName>
    <definedName name="_xlnm.Print_Titles" localSheetId="8">'Year 4'!$1:$2</definedName>
    <definedName name="_xlnm.Print_Titles" localSheetId="9">'Year 5'!$1:$2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0" i="23" l="1"/>
  <c r="B56" i="23"/>
  <c r="B57" i="23"/>
  <c r="M8" i="23" l="1"/>
  <c r="J16" i="23"/>
  <c r="K16" i="23"/>
  <c r="K15" i="23"/>
  <c r="K14" i="23"/>
  <c r="K13" i="23"/>
  <c r="K12" i="23"/>
  <c r="K10" i="23"/>
  <c r="K9" i="23"/>
  <c r="K7" i="23"/>
  <c r="K6" i="23"/>
  <c r="K5" i="23"/>
  <c r="K4" i="23"/>
  <c r="K3" i="23"/>
  <c r="H16" i="23"/>
  <c r="G16" i="23"/>
  <c r="D94" i="8" l="1"/>
  <c r="J119" i="8"/>
  <c r="J94" i="8"/>
  <c r="J90" i="8"/>
  <c r="M9" i="23" l="1"/>
  <c r="M15" i="23"/>
  <c r="M13" i="23"/>
  <c r="M3" i="23"/>
  <c r="B3" i="23" s="1"/>
  <c r="J71" i="8" s="1"/>
  <c r="M4" i="23"/>
  <c r="M6" i="23"/>
  <c r="M12" i="23"/>
  <c r="M14" i="23"/>
  <c r="I16" i="23"/>
  <c r="M5" i="23"/>
  <c r="B155" i="3"/>
  <c r="E14" i="8"/>
  <c r="J87" i="8"/>
  <c r="J88" i="8"/>
  <c r="C63" i="8"/>
  <c r="D63" i="8" s="1"/>
  <c r="E63" i="8" s="1"/>
  <c r="F63" i="8" s="1"/>
  <c r="G63" i="8" s="1"/>
  <c r="C62" i="8"/>
  <c r="D62" i="8" s="1"/>
  <c r="E62" i="8" s="1"/>
  <c r="F62" i="8" s="1"/>
  <c r="G62" i="8" s="1"/>
  <c r="D29" i="8"/>
  <c r="L35" i="14"/>
  <c r="I17" i="23"/>
  <c r="M7" i="23" l="1"/>
  <c r="M17" i="23"/>
  <c r="K17" i="23"/>
  <c r="AD34" i="14"/>
  <c r="AD35" i="14"/>
  <c r="AD36" i="14"/>
  <c r="Y35" i="14"/>
  <c r="K25" i="14"/>
  <c r="P25" i="14" s="1"/>
  <c r="K24" i="14"/>
  <c r="P24" i="14" s="1"/>
  <c r="K23" i="14"/>
  <c r="P23" i="14" s="1"/>
  <c r="K22" i="14"/>
  <c r="P22" i="14" s="1"/>
  <c r="K21" i="14"/>
  <c r="P21" i="14" s="1"/>
  <c r="K20" i="14"/>
  <c r="P20" i="14" s="1"/>
  <c r="K19" i="14"/>
  <c r="P19" i="14" s="1"/>
  <c r="K18" i="14"/>
  <c r="P18" i="14" s="1"/>
  <c r="K17" i="14"/>
  <c r="P17" i="14" s="1"/>
  <c r="K16" i="14"/>
  <c r="P16" i="14" s="1"/>
  <c r="K15" i="14"/>
  <c r="P15" i="14" s="1"/>
  <c r="M16" i="23" l="1"/>
  <c r="B118" i="8"/>
  <c r="C65" i="8"/>
  <c r="D65" i="8" s="1"/>
  <c r="E65" i="8" s="1"/>
  <c r="F65" i="8" s="1"/>
  <c r="G65" i="8" s="1"/>
  <c r="C66" i="8"/>
  <c r="D66" i="8" s="1"/>
  <c r="E66" i="8" s="1"/>
  <c r="F66" i="8" s="1"/>
  <c r="G66" i="8" s="1"/>
  <c r="C64" i="8"/>
  <c r="D64" i="8" s="1"/>
  <c r="E64" i="8" s="1"/>
  <c r="F64" i="8" s="1"/>
  <c r="G64" i="8" s="1"/>
  <c r="B7" i="14"/>
  <c r="B140" i="8"/>
  <c r="B139" i="8"/>
  <c r="L21" i="14"/>
  <c r="L20" i="14"/>
  <c r="L19" i="14"/>
  <c r="L18" i="14"/>
  <c r="E29" i="8" l="1"/>
  <c r="F29" i="8" s="1"/>
  <c r="G29" i="8" s="1"/>
  <c r="M11" i="23" l="1"/>
  <c r="B7" i="23"/>
  <c r="B6" i="23"/>
  <c r="B5" i="23"/>
  <c r="B4" i="23"/>
  <c r="B15" i="23"/>
  <c r="B14" i="23"/>
  <c r="B13" i="23"/>
  <c r="B12" i="23"/>
  <c r="B10" i="23"/>
  <c r="B9" i="23"/>
  <c r="G7" i="23" l="1"/>
  <c r="J99" i="8" l="1"/>
  <c r="J77" i="8"/>
  <c r="B67" i="23" l="1"/>
  <c r="F7" i="23" l="1"/>
  <c r="F16" i="23" s="1"/>
  <c r="K29" i="8" l="1"/>
  <c r="B4" i="14" l="1"/>
  <c r="D30" i="8"/>
  <c r="E30" i="8" s="1"/>
  <c r="F30" i="8" s="1"/>
  <c r="G30" i="8" s="1"/>
  <c r="C8" i="23" l="1"/>
  <c r="G76" i="8" l="1"/>
  <c r="F76" i="8"/>
  <c r="E76" i="8"/>
  <c r="D76" i="8"/>
  <c r="B175" i="16"/>
  <c r="B175" i="17" s="1"/>
  <c r="B175" i="18" s="1"/>
  <c r="B175" i="19" s="1"/>
  <c r="B175" i="20" s="1"/>
  <c r="J123" i="8"/>
  <c r="J81" i="8" l="1"/>
  <c r="J83" i="8"/>
  <c r="J82" i="8"/>
  <c r="J80" i="8"/>
  <c r="J79" i="8"/>
  <c r="J75" i="8"/>
  <c r="J74" i="8"/>
  <c r="J73" i="8"/>
  <c r="J72" i="8"/>
  <c r="D78" i="8"/>
  <c r="AD33" i="14" l="1"/>
  <c r="G9" i="8" s="1"/>
  <c r="Y33" i="14"/>
  <c r="F9" i="8" s="1"/>
  <c r="T33" i="14"/>
  <c r="E9" i="8" s="1"/>
  <c r="P33" i="14"/>
  <c r="Q33" i="14" s="1"/>
  <c r="O33" i="14"/>
  <c r="D9" i="8" s="1"/>
  <c r="L33" i="14"/>
  <c r="J33" i="14"/>
  <c r="C9" i="8" s="1"/>
  <c r="G33" i="14"/>
  <c r="U33" i="14" l="1"/>
  <c r="Z33" i="14" s="1"/>
  <c r="AE33" i="14" s="1"/>
  <c r="AF33" i="14" s="1"/>
  <c r="V33" i="14" l="1"/>
  <c r="AA33" i="14"/>
  <c r="L59" i="14" l="1"/>
  <c r="C140" i="8" l="1"/>
  <c r="C139" i="8"/>
  <c r="G119" i="8" l="1"/>
  <c r="F119" i="8"/>
  <c r="E119" i="8"/>
  <c r="D119" i="8"/>
  <c r="C119" i="8"/>
  <c r="G118" i="8"/>
  <c r="F118" i="8"/>
  <c r="E118" i="8"/>
  <c r="D118" i="8"/>
  <c r="C118" i="8"/>
  <c r="E139" i="8" l="1"/>
  <c r="D139" i="8"/>
  <c r="E140" i="8"/>
  <c r="D140" i="8"/>
  <c r="F139" i="8" l="1"/>
  <c r="G139" i="8"/>
  <c r="G140" i="8"/>
  <c r="F140" i="8"/>
  <c r="D113" i="8" l="1"/>
  <c r="B119" i="8"/>
  <c r="B117" i="8"/>
  <c r="B116" i="8"/>
  <c r="B94" i="8"/>
  <c r="B8" i="3"/>
  <c r="B76" i="20" l="1"/>
  <c r="B77" i="20"/>
  <c r="G77" i="21" s="1"/>
  <c r="B78" i="20"/>
  <c r="G78" i="21" s="1"/>
  <c r="B77" i="19"/>
  <c r="F77" i="21" s="1"/>
  <c r="B78" i="19"/>
  <c r="F78" i="21" s="1"/>
  <c r="B76" i="18"/>
  <c r="E76" i="21" s="1"/>
  <c r="B77" i="18"/>
  <c r="E77" i="21" s="1"/>
  <c r="B78" i="18"/>
  <c r="E78" i="21" s="1"/>
  <c r="B77" i="17"/>
  <c r="D77" i="21" s="1"/>
  <c r="B78" i="17"/>
  <c r="D78" i="21" s="1"/>
  <c r="B77" i="16"/>
  <c r="C77" i="21" s="1"/>
  <c r="B78" i="16"/>
  <c r="C78" i="21" s="1"/>
  <c r="B77" i="3"/>
  <c r="B77" i="21" s="1"/>
  <c r="B78" i="3"/>
  <c r="B78" i="21" s="1"/>
  <c r="B66" i="3"/>
  <c r="B66" i="21" s="1"/>
  <c r="B67" i="3"/>
  <c r="B67" i="21" s="1"/>
  <c r="B68" i="3"/>
  <c r="B68" i="21" s="1"/>
  <c r="B69" i="3"/>
  <c r="B69" i="21" s="1"/>
  <c r="J89" i="8" l="1"/>
  <c r="H60" i="14"/>
  <c r="B44" i="23"/>
  <c r="J32" i="14"/>
  <c r="C8" i="8" s="1"/>
  <c r="K14" i="14"/>
  <c r="G25" i="14"/>
  <c r="B51" i="8" s="1"/>
  <c r="B39" i="3" s="1"/>
  <c r="B39" i="21" s="1"/>
  <c r="G24" i="14"/>
  <c r="G23" i="14"/>
  <c r="G22" i="14"/>
  <c r="G21" i="14"/>
  <c r="B49" i="8" s="1"/>
  <c r="B37" i="3" s="1"/>
  <c r="B37" i="21" s="1"/>
  <c r="G20" i="14"/>
  <c r="G19" i="14"/>
  <c r="G18" i="14"/>
  <c r="G17" i="14"/>
  <c r="G16" i="14"/>
  <c r="G15" i="14"/>
  <c r="G14" i="14"/>
  <c r="G5" i="14"/>
  <c r="F5" i="14"/>
  <c r="E5" i="14"/>
  <c r="D5" i="14"/>
  <c r="C5" i="14"/>
  <c r="G58" i="8"/>
  <c r="B44" i="20" s="1"/>
  <c r="G44" i="21" s="1"/>
  <c r="F58" i="8"/>
  <c r="B44" i="19" s="1"/>
  <c r="F44" i="21" s="1"/>
  <c r="E58" i="8"/>
  <c r="B44" i="18" s="1"/>
  <c r="E44" i="21" s="1"/>
  <c r="D58" i="8"/>
  <c r="B44" i="17" s="1"/>
  <c r="D44" i="21" s="1"/>
  <c r="C58" i="8"/>
  <c r="B44" i="16" s="1"/>
  <c r="C44" i="21" s="1"/>
  <c r="L38" i="14"/>
  <c r="L36" i="14"/>
  <c r="L58" i="14"/>
  <c r="C44" i="8" s="1"/>
  <c r="B33" i="16" s="1"/>
  <c r="B99" i="3"/>
  <c r="B99" i="21" s="1"/>
  <c r="B99" i="16"/>
  <c r="C99" i="21" s="1"/>
  <c r="B99" i="17"/>
  <c r="D99" i="21" s="1"/>
  <c r="B99" i="18"/>
  <c r="E99" i="21" s="1"/>
  <c r="B99" i="19"/>
  <c r="F99" i="21" s="1"/>
  <c r="B99" i="20"/>
  <c r="G99" i="21" s="1"/>
  <c r="J36" i="14"/>
  <c r="J37" i="14"/>
  <c r="J38" i="14"/>
  <c r="B32" i="3"/>
  <c r="B33" i="3"/>
  <c r="B33" i="21" s="1"/>
  <c r="B42" i="3"/>
  <c r="B43" i="3"/>
  <c r="B43" i="21" s="1"/>
  <c r="B44" i="3"/>
  <c r="B44" i="21" s="1"/>
  <c r="C26" i="14"/>
  <c r="B52" i="8" s="1"/>
  <c r="B49" i="3" s="1"/>
  <c r="B49" i="21" s="1"/>
  <c r="B111" i="8"/>
  <c r="B104" i="3" s="1"/>
  <c r="B104" i="21" s="1"/>
  <c r="B112" i="8"/>
  <c r="B113" i="8"/>
  <c r="B106" i="3" s="1"/>
  <c r="B106" i="21" s="1"/>
  <c r="B131" i="3"/>
  <c r="B131" i="21" s="1"/>
  <c r="B132" i="3"/>
  <c r="B132" i="21" s="1"/>
  <c r="B123" i="3"/>
  <c r="B123" i="21" s="1"/>
  <c r="B124" i="3"/>
  <c r="B124" i="21" s="1"/>
  <c r="B125" i="3"/>
  <c r="B125" i="21" s="1"/>
  <c r="B126" i="3"/>
  <c r="B126" i="21" s="1"/>
  <c r="B127" i="3"/>
  <c r="B127" i="21" s="1"/>
  <c r="B128" i="3"/>
  <c r="B128" i="21" s="1"/>
  <c r="B129" i="3"/>
  <c r="B129" i="21" s="1"/>
  <c r="B130" i="3"/>
  <c r="B130" i="21" s="1"/>
  <c r="B133" i="3"/>
  <c r="B133" i="21" s="1"/>
  <c r="B134" i="3"/>
  <c r="B134" i="21" s="1"/>
  <c r="B135" i="3"/>
  <c r="B135" i="21" s="1"/>
  <c r="B136" i="3"/>
  <c r="B136" i="21" s="1"/>
  <c r="B137" i="3"/>
  <c r="B137" i="21" s="1"/>
  <c r="B138" i="3"/>
  <c r="B138" i="21" s="1"/>
  <c r="B139" i="3"/>
  <c r="B139" i="21" s="1"/>
  <c r="B140" i="3"/>
  <c r="B140" i="21" s="1"/>
  <c r="B141" i="3"/>
  <c r="B141" i="21" s="1"/>
  <c r="B142" i="3"/>
  <c r="B142" i="21" s="1"/>
  <c r="B143" i="3"/>
  <c r="B143" i="21" s="1"/>
  <c r="B144" i="3"/>
  <c r="B144" i="21" s="1"/>
  <c r="B145" i="3"/>
  <c r="B145" i="21" s="1"/>
  <c r="B146" i="3"/>
  <c r="B146" i="21" s="1"/>
  <c r="B147" i="3"/>
  <c r="B147" i="21" s="1"/>
  <c r="B148" i="3"/>
  <c r="B148" i="21" s="1"/>
  <c r="B149" i="3"/>
  <c r="B149" i="21" s="1"/>
  <c r="B150" i="3"/>
  <c r="B150" i="21" s="1"/>
  <c r="B169" i="3"/>
  <c r="B170" i="3"/>
  <c r="B170" i="21" s="1"/>
  <c r="B162" i="3"/>
  <c r="B162" i="21" s="1"/>
  <c r="B163" i="3"/>
  <c r="B164" i="3"/>
  <c r="B164" i="21" s="1"/>
  <c r="B165" i="3"/>
  <c r="B165" i="21" s="1"/>
  <c r="B154" i="3"/>
  <c r="B154" i="21" s="1"/>
  <c r="B155" i="21"/>
  <c r="B156" i="3"/>
  <c r="B156" i="21" s="1"/>
  <c r="B157" i="3"/>
  <c r="B157" i="21" s="1"/>
  <c r="B158" i="3"/>
  <c r="B158" i="21" s="1"/>
  <c r="B123" i="8"/>
  <c r="B118" i="3" s="1"/>
  <c r="B118" i="21" s="1"/>
  <c r="B124" i="8"/>
  <c r="B119" i="3" s="1"/>
  <c r="B119" i="21" s="1"/>
  <c r="B110" i="3"/>
  <c r="B110" i="21" s="1"/>
  <c r="B111" i="3"/>
  <c r="B111" i="21" s="1"/>
  <c r="B112" i="3"/>
  <c r="B112" i="21" s="1"/>
  <c r="B113" i="3"/>
  <c r="B113" i="21" s="1"/>
  <c r="B114" i="3"/>
  <c r="B114" i="21" s="1"/>
  <c r="B97" i="3"/>
  <c r="B97" i="21" s="1"/>
  <c r="B106" i="8"/>
  <c r="B98" i="3" s="1"/>
  <c r="B108" i="8"/>
  <c r="B100" i="3" s="1"/>
  <c r="B100" i="21" s="1"/>
  <c r="B93" i="3"/>
  <c r="B93" i="21" s="1"/>
  <c r="B94" i="21" s="1"/>
  <c r="B87" i="3"/>
  <c r="B87" i="21" s="1"/>
  <c r="B88" i="3"/>
  <c r="B88" i="21" s="1"/>
  <c r="B89" i="3"/>
  <c r="B82" i="3"/>
  <c r="B82" i="21" s="1"/>
  <c r="B83" i="3"/>
  <c r="B83" i="21" s="1"/>
  <c r="B74" i="3"/>
  <c r="B74" i="21" s="1"/>
  <c r="B75" i="3"/>
  <c r="B75" i="21" s="1"/>
  <c r="B76" i="3"/>
  <c r="B76" i="21" s="1"/>
  <c r="B58" i="3"/>
  <c r="B58" i="21" s="1"/>
  <c r="B59" i="3"/>
  <c r="B59" i="21" s="1"/>
  <c r="B60" i="3"/>
  <c r="B60" i="21" s="1"/>
  <c r="B61" i="3"/>
  <c r="B61" i="21" s="1"/>
  <c r="B62" i="3"/>
  <c r="B62" i="21" s="1"/>
  <c r="B63" i="3"/>
  <c r="B63" i="21" s="1"/>
  <c r="B64" i="3"/>
  <c r="B64" i="21" s="1"/>
  <c r="B65" i="3"/>
  <c r="B65" i="21" s="1"/>
  <c r="B70" i="3"/>
  <c r="B70" i="21" s="1"/>
  <c r="B8" i="21"/>
  <c r="B9" i="3"/>
  <c r="B10" i="3"/>
  <c r="B10" i="21" s="1"/>
  <c r="B11" i="3"/>
  <c r="B11" i="21" s="1"/>
  <c r="B12" i="3"/>
  <c r="B12" i="21" s="1"/>
  <c r="B13" i="3"/>
  <c r="B13" i="21" s="1"/>
  <c r="B14" i="3"/>
  <c r="B14" i="21" s="1"/>
  <c r="B15" i="3"/>
  <c r="B15" i="21" s="1"/>
  <c r="B19" i="3"/>
  <c r="B20" i="3"/>
  <c r="B20" i="21" s="1"/>
  <c r="B21" i="3"/>
  <c r="B21" i="21" s="1"/>
  <c r="B25" i="3"/>
  <c r="B26" i="3" s="1"/>
  <c r="B113" i="16"/>
  <c r="C113" i="21" s="1"/>
  <c r="C117" i="8"/>
  <c r="B111" i="16" s="1"/>
  <c r="C111" i="21" s="1"/>
  <c r="B112" i="16"/>
  <c r="C112" i="21" s="1"/>
  <c r="B114" i="16"/>
  <c r="C114" i="21" s="1"/>
  <c r="B74" i="16"/>
  <c r="C74" i="21" s="1"/>
  <c r="B75" i="16"/>
  <c r="C75" i="21" s="1"/>
  <c r="B76" i="16"/>
  <c r="C76" i="21" s="1"/>
  <c r="H26" i="14"/>
  <c r="B65" i="16"/>
  <c r="B47" i="22" s="1"/>
  <c r="F47" i="22" s="1"/>
  <c r="J34" i="14"/>
  <c r="C10" i="8" s="1"/>
  <c r="J35" i="14"/>
  <c r="C11" i="8" s="1"/>
  <c r="J39" i="14"/>
  <c r="B9" i="16"/>
  <c r="C9" i="21" s="1"/>
  <c r="B10" i="16"/>
  <c r="B12" i="22" s="1"/>
  <c r="L12" i="22" s="1"/>
  <c r="B11" i="16"/>
  <c r="B13" i="22" s="1"/>
  <c r="B14" i="16"/>
  <c r="B16" i="22" s="1"/>
  <c r="J16" i="22" s="1"/>
  <c r="B15" i="16"/>
  <c r="B17" i="22" s="1"/>
  <c r="M17" i="22" s="1"/>
  <c r="B21" i="16"/>
  <c r="B25" i="16"/>
  <c r="B26" i="16" s="1"/>
  <c r="B170" i="16"/>
  <c r="B169" i="16"/>
  <c r="B103" i="22" s="1"/>
  <c r="A104" i="22"/>
  <c r="A103" i="22"/>
  <c r="B163" i="16"/>
  <c r="B99" i="22" s="1"/>
  <c r="B164" i="16"/>
  <c r="B100" i="22" s="1"/>
  <c r="D100" i="22" s="1"/>
  <c r="B165" i="16"/>
  <c r="B101" i="22" s="1"/>
  <c r="B162" i="16"/>
  <c r="A99" i="22"/>
  <c r="A100" i="22"/>
  <c r="A101" i="22"/>
  <c r="A98" i="22"/>
  <c r="B155" i="16"/>
  <c r="B93" i="22" s="1"/>
  <c r="H93" i="22" s="1"/>
  <c r="B156" i="16"/>
  <c r="B157" i="16"/>
  <c r="B95" i="22" s="1"/>
  <c r="D95" i="22" s="1"/>
  <c r="B158" i="16"/>
  <c r="B154" i="16"/>
  <c r="B92" i="22" s="1"/>
  <c r="C92" i="22" s="1"/>
  <c r="A93" i="22"/>
  <c r="A94" i="22"/>
  <c r="A95" i="22"/>
  <c r="A96" i="22"/>
  <c r="A92" i="22"/>
  <c r="B125" i="16"/>
  <c r="B65" i="22" s="1"/>
  <c r="L65" i="22" s="1"/>
  <c r="B126" i="16"/>
  <c r="B127" i="16"/>
  <c r="B67" i="22" s="1"/>
  <c r="L67" i="22" s="1"/>
  <c r="B128" i="16"/>
  <c r="B68" i="22" s="1"/>
  <c r="L68" i="22" s="1"/>
  <c r="B129" i="16"/>
  <c r="B130" i="16"/>
  <c r="B131" i="16"/>
  <c r="B71" i="22" s="1"/>
  <c r="B132" i="16"/>
  <c r="C132" i="21" s="1"/>
  <c r="B133" i="16"/>
  <c r="B73" i="22" s="1"/>
  <c r="B134" i="16"/>
  <c r="B74" i="22" s="1"/>
  <c r="N74" i="22" s="1"/>
  <c r="B135" i="16"/>
  <c r="B136" i="16"/>
  <c r="B76" i="22" s="1"/>
  <c r="B137" i="16"/>
  <c r="B77" i="22" s="1"/>
  <c r="F77" i="22" s="1"/>
  <c r="B138" i="16"/>
  <c r="B78" i="22" s="1"/>
  <c r="B139" i="16"/>
  <c r="B79" i="22" s="1"/>
  <c r="G79" i="22" s="1"/>
  <c r="B140" i="16"/>
  <c r="C140" i="21" s="1"/>
  <c r="B141" i="16"/>
  <c r="B81" i="22" s="1"/>
  <c r="B142" i="16"/>
  <c r="B82" i="22" s="1"/>
  <c r="F82" i="22" s="1"/>
  <c r="B143" i="16"/>
  <c r="B83" i="22" s="1"/>
  <c r="B144" i="16"/>
  <c r="B84" i="22" s="1"/>
  <c r="K84" i="22" s="1"/>
  <c r="B145" i="16"/>
  <c r="B146" i="16"/>
  <c r="B86" i="22" s="1"/>
  <c r="K86" i="22" s="1"/>
  <c r="B147" i="16"/>
  <c r="C147" i="21" s="1"/>
  <c r="B148" i="16"/>
  <c r="B88" i="22" s="1"/>
  <c r="B149" i="16"/>
  <c r="B89" i="22" s="1"/>
  <c r="D89" i="22" s="1"/>
  <c r="B150" i="16"/>
  <c r="B90" i="22" s="1"/>
  <c r="C90" i="22" s="1"/>
  <c r="A64" i="22"/>
  <c r="A65" i="22"/>
  <c r="A66" i="22"/>
  <c r="A67" i="22"/>
  <c r="A68" i="22"/>
  <c r="A69" i="22"/>
  <c r="A70" i="22"/>
  <c r="A71" i="22"/>
  <c r="A72" i="22"/>
  <c r="A73" i="22"/>
  <c r="A74" i="22"/>
  <c r="A75" i="22"/>
  <c r="A76" i="22"/>
  <c r="A77" i="22"/>
  <c r="A78" i="22"/>
  <c r="A79" i="22"/>
  <c r="A80" i="22"/>
  <c r="A81" i="22"/>
  <c r="A82" i="22"/>
  <c r="A143" i="16"/>
  <c r="A83" i="22" s="1"/>
  <c r="A144" i="16"/>
  <c r="A84" i="22" s="1"/>
  <c r="A145" i="16"/>
  <c r="A85" i="22" s="1"/>
  <c r="A146" i="16"/>
  <c r="A86" i="22" s="1"/>
  <c r="A147" i="16"/>
  <c r="A87" i="22" s="1"/>
  <c r="A148" i="16"/>
  <c r="A88" i="22" s="1"/>
  <c r="A149" i="16"/>
  <c r="A89" i="22" s="1"/>
  <c r="A150" i="16"/>
  <c r="A90" i="22" s="1"/>
  <c r="A63" i="22"/>
  <c r="C123" i="8"/>
  <c r="B118" i="16" s="1"/>
  <c r="C124" i="8"/>
  <c r="B119" i="16" s="1"/>
  <c r="C119" i="21" s="1"/>
  <c r="C111" i="8"/>
  <c r="B104" i="16" s="1"/>
  <c r="C104" i="21" s="1"/>
  <c r="C113" i="8"/>
  <c r="B106" i="16" s="1"/>
  <c r="C106" i="21" s="1"/>
  <c r="B97" i="16"/>
  <c r="C97" i="21" s="1"/>
  <c r="C108" i="8"/>
  <c r="B100" i="16" s="1"/>
  <c r="C100" i="21" s="1"/>
  <c r="B93" i="16"/>
  <c r="C93" i="21" s="1"/>
  <c r="C94" i="21" s="1"/>
  <c r="B87" i="16"/>
  <c r="C87" i="21" s="1"/>
  <c r="B88" i="16"/>
  <c r="B89" i="16"/>
  <c r="C89" i="21" s="1"/>
  <c r="B82" i="16"/>
  <c r="C82" i="21" s="1"/>
  <c r="G175" i="21"/>
  <c r="B170" i="20"/>
  <c r="G170" i="21" s="1"/>
  <c r="B169" i="20"/>
  <c r="G169" i="21" s="1"/>
  <c r="B163" i="20"/>
  <c r="G163" i="21" s="1"/>
  <c r="B164" i="20"/>
  <c r="G164" i="21" s="1"/>
  <c r="B165" i="20"/>
  <c r="G165" i="21" s="1"/>
  <c r="B162" i="20"/>
  <c r="G162" i="21" s="1"/>
  <c r="B155" i="20"/>
  <c r="G155" i="21" s="1"/>
  <c r="B156" i="20"/>
  <c r="G156" i="21" s="1"/>
  <c r="B157" i="20"/>
  <c r="G157" i="21" s="1"/>
  <c r="B158" i="20"/>
  <c r="G158" i="21" s="1"/>
  <c r="B154" i="20"/>
  <c r="G154" i="21" s="1"/>
  <c r="B125" i="20"/>
  <c r="G125" i="21" s="1"/>
  <c r="B126" i="20"/>
  <c r="G126" i="21" s="1"/>
  <c r="B127" i="20"/>
  <c r="G127" i="21" s="1"/>
  <c r="B128" i="20"/>
  <c r="G128" i="21" s="1"/>
  <c r="B129" i="20"/>
  <c r="G129" i="21" s="1"/>
  <c r="B130" i="20"/>
  <c r="G130" i="21" s="1"/>
  <c r="B131" i="20"/>
  <c r="G131" i="21" s="1"/>
  <c r="B132" i="20"/>
  <c r="G132" i="21" s="1"/>
  <c r="B133" i="20"/>
  <c r="G133" i="21" s="1"/>
  <c r="B134" i="20"/>
  <c r="G134" i="21" s="1"/>
  <c r="B135" i="20"/>
  <c r="G135" i="21" s="1"/>
  <c r="B136" i="20"/>
  <c r="G136" i="21" s="1"/>
  <c r="B137" i="20"/>
  <c r="G137" i="21" s="1"/>
  <c r="B138" i="20"/>
  <c r="G138" i="21" s="1"/>
  <c r="B139" i="20"/>
  <c r="G139" i="21" s="1"/>
  <c r="B140" i="20"/>
  <c r="G140" i="21" s="1"/>
  <c r="B141" i="20"/>
  <c r="G141" i="21" s="1"/>
  <c r="B142" i="20"/>
  <c r="G142" i="21" s="1"/>
  <c r="B143" i="20"/>
  <c r="G143" i="21" s="1"/>
  <c r="B144" i="20"/>
  <c r="G144" i="21" s="1"/>
  <c r="B145" i="20"/>
  <c r="G145" i="21" s="1"/>
  <c r="B146" i="20"/>
  <c r="G146" i="21" s="1"/>
  <c r="B147" i="20"/>
  <c r="G147" i="21" s="1"/>
  <c r="B148" i="20"/>
  <c r="G148" i="21" s="1"/>
  <c r="B149" i="20"/>
  <c r="G149" i="21" s="1"/>
  <c r="B150" i="20"/>
  <c r="G150" i="21" s="1"/>
  <c r="G124" i="8"/>
  <c r="B119" i="20" s="1"/>
  <c r="G119" i="21" s="1"/>
  <c r="G123" i="8"/>
  <c r="B118" i="20" s="1"/>
  <c r="G118" i="21" s="1"/>
  <c r="G117" i="8"/>
  <c r="B111" i="20" s="1"/>
  <c r="G111" i="21" s="1"/>
  <c r="B112" i="20"/>
  <c r="G112" i="21" s="1"/>
  <c r="B113" i="20"/>
  <c r="G113" i="21" s="1"/>
  <c r="B114" i="20"/>
  <c r="G114" i="21" s="1"/>
  <c r="G113" i="8"/>
  <c r="B106" i="20" s="1"/>
  <c r="G106" i="21" s="1"/>
  <c r="G111" i="8"/>
  <c r="B104" i="20" s="1"/>
  <c r="G104" i="21" s="1"/>
  <c r="G108" i="8"/>
  <c r="B100" i="20" s="1"/>
  <c r="G100" i="21" s="1"/>
  <c r="B97" i="20"/>
  <c r="G97" i="21" s="1"/>
  <c r="B93" i="20"/>
  <c r="G93" i="21" s="1"/>
  <c r="G94" i="21" s="1"/>
  <c r="B88" i="20"/>
  <c r="G88" i="21" s="1"/>
  <c r="B89" i="20"/>
  <c r="G89" i="21" s="1"/>
  <c r="B87" i="20"/>
  <c r="G87" i="21" s="1"/>
  <c r="B82" i="20"/>
  <c r="G82" i="21" s="1"/>
  <c r="B74" i="20"/>
  <c r="G74" i="21" s="1"/>
  <c r="B75" i="20"/>
  <c r="G75" i="21" s="1"/>
  <c r="G76" i="21"/>
  <c r="G10" i="8"/>
  <c r="G11" i="8"/>
  <c r="G12" i="8"/>
  <c r="AD37" i="14"/>
  <c r="G13" i="8" s="1"/>
  <c r="AD38" i="14"/>
  <c r="G14" i="8" s="1"/>
  <c r="AD39" i="14"/>
  <c r="G15" i="8" s="1"/>
  <c r="AD32" i="14"/>
  <c r="AB60" i="14"/>
  <c r="G45" i="8" s="1"/>
  <c r="AB26" i="14"/>
  <c r="G52" i="8" s="1"/>
  <c r="B65" i="20"/>
  <c r="G65" i="21" s="1"/>
  <c r="P32" i="14"/>
  <c r="Q32" i="14" s="1"/>
  <c r="P34" i="14"/>
  <c r="U34" i="14" s="1"/>
  <c r="P35" i="14"/>
  <c r="U35" i="14" s="1"/>
  <c r="P36" i="14"/>
  <c r="U36" i="14" s="1"/>
  <c r="P37" i="14"/>
  <c r="U37" i="14" s="1"/>
  <c r="V37" i="14" s="1"/>
  <c r="P38" i="14"/>
  <c r="U38" i="14" s="1"/>
  <c r="P39" i="14"/>
  <c r="U39" i="14" s="1"/>
  <c r="P40" i="14"/>
  <c r="U40" i="14" s="1"/>
  <c r="Z40" i="14" s="1"/>
  <c r="P41" i="14"/>
  <c r="U41" i="14" s="1"/>
  <c r="Z41" i="14" s="1"/>
  <c r="P42" i="14"/>
  <c r="U42" i="14" s="1"/>
  <c r="Z42" i="14" s="1"/>
  <c r="P43" i="14"/>
  <c r="U43" i="14" s="1"/>
  <c r="Z43" i="14" s="1"/>
  <c r="P44" i="14"/>
  <c r="U44" i="14" s="1"/>
  <c r="Z44" i="14" s="1"/>
  <c r="P45" i="14"/>
  <c r="U45" i="14" s="1"/>
  <c r="Z45" i="14" s="1"/>
  <c r="P46" i="14"/>
  <c r="U46" i="14" s="1"/>
  <c r="Z46" i="14" s="1"/>
  <c r="P47" i="14"/>
  <c r="U47" i="14" s="1"/>
  <c r="Z47" i="14" s="1"/>
  <c r="P48" i="14"/>
  <c r="U48" i="14" s="1"/>
  <c r="P49" i="14"/>
  <c r="U49" i="14" s="1"/>
  <c r="V49" i="14" s="1"/>
  <c r="P50" i="14"/>
  <c r="U50" i="14" s="1"/>
  <c r="Z50" i="14" s="1"/>
  <c r="P51" i="14"/>
  <c r="U51" i="14" s="1"/>
  <c r="P52" i="14"/>
  <c r="U52" i="14" s="1"/>
  <c r="P53" i="14"/>
  <c r="U53" i="14" s="1"/>
  <c r="P54" i="14"/>
  <c r="U54" i="14" s="1"/>
  <c r="Z54" i="14" s="1"/>
  <c r="P55" i="14"/>
  <c r="U55" i="14" s="1"/>
  <c r="P56" i="14"/>
  <c r="U56" i="14" s="1"/>
  <c r="P57" i="14"/>
  <c r="U57" i="14" s="1"/>
  <c r="P58" i="14"/>
  <c r="U58" i="14" s="1"/>
  <c r="P59" i="14"/>
  <c r="Q59" i="14" s="1"/>
  <c r="U18" i="14"/>
  <c r="U23" i="14"/>
  <c r="B42" i="20"/>
  <c r="G42" i="21" s="1"/>
  <c r="B43" i="20"/>
  <c r="G43" i="21" s="1"/>
  <c r="C52" i="8"/>
  <c r="B25" i="20"/>
  <c r="G25" i="21" s="1"/>
  <c r="G26" i="21" s="1"/>
  <c r="B21" i="20"/>
  <c r="G21" i="21" s="1"/>
  <c r="B9" i="20"/>
  <c r="G9" i="21" s="1"/>
  <c r="B10" i="20"/>
  <c r="G10" i="21" s="1"/>
  <c r="B11" i="20"/>
  <c r="G11" i="21" s="1"/>
  <c r="B14" i="20"/>
  <c r="G14" i="21" s="1"/>
  <c r="B15" i="20"/>
  <c r="G15" i="21" s="1"/>
  <c r="F175" i="21"/>
  <c r="B170" i="19"/>
  <c r="F170" i="21" s="1"/>
  <c r="B169" i="19"/>
  <c r="F169" i="21" s="1"/>
  <c r="B163" i="19"/>
  <c r="F163" i="21" s="1"/>
  <c r="B164" i="19"/>
  <c r="F164" i="21" s="1"/>
  <c r="B165" i="19"/>
  <c r="F165" i="21" s="1"/>
  <c r="B162" i="19"/>
  <c r="F162" i="21" s="1"/>
  <c r="B155" i="19"/>
  <c r="F155" i="21" s="1"/>
  <c r="B156" i="19"/>
  <c r="F156" i="21" s="1"/>
  <c r="B157" i="19"/>
  <c r="F157" i="21" s="1"/>
  <c r="B158" i="19"/>
  <c r="F158" i="21" s="1"/>
  <c r="B154" i="19"/>
  <c r="F154" i="21" s="1"/>
  <c r="B125" i="19"/>
  <c r="F125" i="21" s="1"/>
  <c r="B126" i="19"/>
  <c r="F126" i="21" s="1"/>
  <c r="B127" i="19"/>
  <c r="F127" i="21" s="1"/>
  <c r="B128" i="19"/>
  <c r="F128" i="21" s="1"/>
  <c r="B129" i="19"/>
  <c r="F129" i="21" s="1"/>
  <c r="B130" i="19"/>
  <c r="F130" i="21" s="1"/>
  <c r="B131" i="19"/>
  <c r="F131" i="21" s="1"/>
  <c r="B132" i="19"/>
  <c r="F132" i="21" s="1"/>
  <c r="B133" i="19"/>
  <c r="F133" i="21" s="1"/>
  <c r="B134" i="19"/>
  <c r="F134" i="21" s="1"/>
  <c r="B135" i="19"/>
  <c r="F135" i="21" s="1"/>
  <c r="B136" i="19"/>
  <c r="F136" i="21" s="1"/>
  <c r="B137" i="19"/>
  <c r="F137" i="21" s="1"/>
  <c r="B138" i="19"/>
  <c r="F138" i="21" s="1"/>
  <c r="B139" i="19"/>
  <c r="F139" i="21" s="1"/>
  <c r="B140" i="19"/>
  <c r="F140" i="21" s="1"/>
  <c r="B141" i="19"/>
  <c r="F141" i="21" s="1"/>
  <c r="B142" i="19"/>
  <c r="F142" i="21" s="1"/>
  <c r="B143" i="19"/>
  <c r="F143" i="21" s="1"/>
  <c r="B144" i="19"/>
  <c r="F144" i="21" s="1"/>
  <c r="B145" i="19"/>
  <c r="F145" i="21" s="1"/>
  <c r="B146" i="19"/>
  <c r="F146" i="21" s="1"/>
  <c r="B147" i="19"/>
  <c r="F147" i="21" s="1"/>
  <c r="B148" i="19"/>
  <c r="F148" i="21" s="1"/>
  <c r="B149" i="19"/>
  <c r="F149" i="21" s="1"/>
  <c r="B150" i="19"/>
  <c r="F150" i="21" s="1"/>
  <c r="F124" i="8"/>
  <c r="B119" i="19" s="1"/>
  <c r="F119" i="21" s="1"/>
  <c r="F123" i="8"/>
  <c r="B118" i="19" s="1"/>
  <c r="F118" i="21" s="1"/>
  <c r="F117" i="8"/>
  <c r="B111" i="19" s="1"/>
  <c r="F111" i="21" s="1"/>
  <c r="B112" i="19"/>
  <c r="F112" i="21" s="1"/>
  <c r="B113" i="19"/>
  <c r="F113" i="21" s="1"/>
  <c r="B114" i="19"/>
  <c r="F114" i="21" s="1"/>
  <c r="F113" i="8"/>
  <c r="B106" i="19" s="1"/>
  <c r="F106" i="21" s="1"/>
  <c r="F111" i="8"/>
  <c r="B104" i="19" s="1"/>
  <c r="F104" i="21" s="1"/>
  <c r="F108" i="8"/>
  <c r="B100" i="19" s="1"/>
  <c r="F100" i="21" s="1"/>
  <c r="B97" i="19"/>
  <c r="F97" i="21" s="1"/>
  <c r="B93" i="19"/>
  <c r="F93" i="21" s="1"/>
  <c r="F94" i="21" s="1"/>
  <c r="B88" i="19"/>
  <c r="F88" i="21" s="1"/>
  <c r="B89" i="19"/>
  <c r="F89" i="21" s="1"/>
  <c r="B87" i="19"/>
  <c r="F87" i="21" s="1"/>
  <c r="B82" i="19"/>
  <c r="F82" i="21" s="1"/>
  <c r="B74" i="19"/>
  <c r="F74" i="21" s="1"/>
  <c r="B75" i="19"/>
  <c r="F75" i="21" s="1"/>
  <c r="B76" i="19"/>
  <c r="F76" i="21" s="1"/>
  <c r="Y34" i="14"/>
  <c r="F10" i="8" s="1"/>
  <c r="F11" i="8"/>
  <c r="Y36" i="14"/>
  <c r="F12" i="8" s="1"/>
  <c r="Y37" i="14"/>
  <c r="F13" i="8" s="1"/>
  <c r="Y38" i="14"/>
  <c r="F14" i="8" s="1"/>
  <c r="Y39" i="14"/>
  <c r="F15" i="8" s="1"/>
  <c r="Y32" i="14"/>
  <c r="F8" i="8" s="1"/>
  <c r="W60" i="14"/>
  <c r="F45" i="8" s="1"/>
  <c r="W26" i="14"/>
  <c r="B65" i="19"/>
  <c r="F65" i="21" s="1"/>
  <c r="B42" i="19"/>
  <c r="F42" i="21" s="1"/>
  <c r="B43" i="19"/>
  <c r="F43" i="21" s="1"/>
  <c r="B25" i="19"/>
  <c r="F25" i="21" s="1"/>
  <c r="F26" i="21" s="1"/>
  <c r="B21" i="19"/>
  <c r="F21" i="21" s="1"/>
  <c r="B9" i="19"/>
  <c r="F9" i="21" s="1"/>
  <c r="B10" i="19"/>
  <c r="F10" i="21" s="1"/>
  <c r="B11" i="19"/>
  <c r="F11" i="21" s="1"/>
  <c r="B14" i="19"/>
  <c r="F14" i="21" s="1"/>
  <c r="B15" i="19"/>
  <c r="F15" i="21" s="1"/>
  <c r="E175" i="21"/>
  <c r="B170" i="18"/>
  <c r="E170" i="21" s="1"/>
  <c r="B169" i="18"/>
  <c r="E169" i="21" s="1"/>
  <c r="B163" i="18"/>
  <c r="E163" i="21" s="1"/>
  <c r="B164" i="18"/>
  <c r="E164" i="21" s="1"/>
  <c r="B165" i="18"/>
  <c r="E165" i="21" s="1"/>
  <c r="B162" i="18"/>
  <c r="E162" i="21" s="1"/>
  <c r="B155" i="18"/>
  <c r="E155" i="21" s="1"/>
  <c r="B156" i="18"/>
  <c r="E156" i="21" s="1"/>
  <c r="B157" i="18"/>
  <c r="E157" i="21" s="1"/>
  <c r="B158" i="18"/>
  <c r="E158" i="21" s="1"/>
  <c r="B154" i="18"/>
  <c r="E154" i="21" s="1"/>
  <c r="B150" i="18"/>
  <c r="E150" i="21" s="1"/>
  <c r="B125" i="18"/>
  <c r="E125" i="21" s="1"/>
  <c r="B126" i="18"/>
  <c r="E126" i="21" s="1"/>
  <c r="B127" i="18"/>
  <c r="E127" i="21" s="1"/>
  <c r="B128" i="18"/>
  <c r="E128" i="21" s="1"/>
  <c r="B129" i="18"/>
  <c r="E129" i="21" s="1"/>
  <c r="B130" i="18"/>
  <c r="E130" i="21" s="1"/>
  <c r="B131" i="18"/>
  <c r="E131" i="21" s="1"/>
  <c r="B132" i="18"/>
  <c r="E132" i="21" s="1"/>
  <c r="B133" i="18"/>
  <c r="E133" i="21" s="1"/>
  <c r="B134" i="18"/>
  <c r="E134" i="21" s="1"/>
  <c r="B135" i="18"/>
  <c r="E135" i="21" s="1"/>
  <c r="B136" i="18"/>
  <c r="E136" i="21" s="1"/>
  <c r="B137" i="18"/>
  <c r="E137" i="21" s="1"/>
  <c r="B138" i="18"/>
  <c r="E138" i="21" s="1"/>
  <c r="B139" i="18"/>
  <c r="E139" i="21" s="1"/>
  <c r="B140" i="18"/>
  <c r="E140" i="21" s="1"/>
  <c r="B141" i="18"/>
  <c r="E141" i="21" s="1"/>
  <c r="B142" i="18"/>
  <c r="E142" i="21" s="1"/>
  <c r="B143" i="18"/>
  <c r="E143" i="21" s="1"/>
  <c r="B144" i="18"/>
  <c r="E144" i="21" s="1"/>
  <c r="B145" i="18"/>
  <c r="E145" i="21" s="1"/>
  <c r="B146" i="18"/>
  <c r="E146" i="21" s="1"/>
  <c r="B147" i="18"/>
  <c r="E147" i="21" s="1"/>
  <c r="B148" i="18"/>
  <c r="E148" i="21" s="1"/>
  <c r="B149" i="18"/>
  <c r="E149" i="21" s="1"/>
  <c r="E124" i="8"/>
  <c r="B119" i="18" s="1"/>
  <c r="E119" i="21" s="1"/>
  <c r="E123" i="8"/>
  <c r="B118" i="18" s="1"/>
  <c r="E118" i="21" s="1"/>
  <c r="E117" i="8"/>
  <c r="B111" i="18" s="1"/>
  <c r="E111" i="21" s="1"/>
  <c r="B112" i="18"/>
  <c r="E112" i="21" s="1"/>
  <c r="B113" i="18"/>
  <c r="E113" i="21" s="1"/>
  <c r="B114" i="18"/>
  <c r="E114" i="21" s="1"/>
  <c r="E113" i="8"/>
  <c r="B106" i="18" s="1"/>
  <c r="E106" i="21" s="1"/>
  <c r="E111" i="8"/>
  <c r="B104" i="18" s="1"/>
  <c r="E104" i="21" s="1"/>
  <c r="E108" i="8"/>
  <c r="B100" i="18" s="1"/>
  <c r="E100" i="21" s="1"/>
  <c r="B97" i="18"/>
  <c r="E97" i="21" s="1"/>
  <c r="B93" i="18"/>
  <c r="E93" i="21" s="1"/>
  <c r="E94" i="21" s="1"/>
  <c r="B88" i="18"/>
  <c r="E88" i="21" s="1"/>
  <c r="B89" i="18"/>
  <c r="E89" i="21" s="1"/>
  <c r="B87" i="18"/>
  <c r="E87" i="21" s="1"/>
  <c r="B82" i="18"/>
  <c r="E82" i="21" s="1"/>
  <c r="B74" i="18"/>
  <c r="E74" i="21" s="1"/>
  <c r="B75" i="18"/>
  <c r="E75" i="21" s="1"/>
  <c r="T34" i="14"/>
  <c r="E10" i="8" s="1"/>
  <c r="T35" i="14"/>
  <c r="E11" i="8" s="1"/>
  <c r="T36" i="14"/>
  <c r="E12" i="8" s="1"/>
  <c r="T37" i="14"/>
  <c r="E13" i="8" s="1"/>
  <c r="T38" i="14"/>
  <c r="T39" i="14"/>
  <c r="E15" i="8" s="1"/>
  <c r="T32" i="14"/>
  <c r="E8" i="8" s="1"/>
  <c r="R60" i="14"/>
  <c r="E45" i="8" s="1"/>
  <c r="R26" i="14"/>
  <c r="E52" i="8" s="1"/>
  <c r="E78" i="8"/>
  <c r="B65" i="18" s="1"/>
  <c r="E65" i="21" s="1"/>
  <c r="B42" i="18"/>
  <c r="B43" i="18"/>
  <c r="E43" i="21" s="1"/>
  <c r="B25" i="18"/>
  <c r="E25" i="21" s="1"/>
  <c r="E26" i="21" s="1"/>
  <c r="B21" i="18"/>
  <c r="E21" i="21" s="1"/>
  <c r="B9" i="18"/>
  <c r="E9" i="21" s="1"/>
  <c r="B10" i="18"/>
  <c r="E10" i="21" s="1"/>
  <c r="B11" i="18"/>
  <c r="E11" i="21" s="1"/>
  <c r="B14" i="18"/>
  <c r="E14" i="21" s="1"/>
  <c r="B15" i="18"/>
  <c r="E15" i="21" s="1"/>
  <c r="D175" i="21"/>
  <c r="B170" i="17"/>
  <c r="D170" i="21" s="1"/>
  <c r="B169" i="17"/>
  <c r="D169" i="21" s="1"/>
  <c r="B163" i="17"/>
  <c r="D163" i="21" s="1"/>
  <c r="B164" i="17"/>
  <c r="D164" i="21" s="1"/>
  <c r="B165" i="17"/>
  <c r="D165" i="21" s="1"/>
  <c r="B162" i="17"/>
  <c r="D162" i="21" s="1"/>
  <c r="B155" i="17"/>
  <c r="D155" i="21" s="1"/>
  <c r="B156" i="17"/>
  <c r="D156" i="21" s="1"/>
  <c r="B157" i="17"/>
  <c r="D157" i="21" s="1"/>
  <c r="B158" i="17"/>
  <c r="D158" i="21" s="1"/>
  <c r="B154" i="17"/>
  <c r="D154" i="21" s="1"/>
  <c r="B125" i="17"/>
  <c r="D125" i="21" s="1"/>
  <c r="B126" i="17"/>
  <c r="D126" i="21" s="1"/>
  <c r="B127" i="17"/>
  <c r="D127" i="21" s="1"/>
  <c r="B128" i="17"/>
  <c r="D128" i="21" s="1"/>
  <c r="B129" i="17"/>
  <c r="D129" i="21" s="1"/>
  <c r="B130" i="17"/>
  <c r="D130" i="21" s="1"/>
  <c r="B131" i="17"/>
  <c r="D131" i="21" s="1"/>
  <c r="B132" i="17"/>
  <c r="D132" i="21" s="1"/>
  <c r="B133" i="17"/>
  <c r="D133" i="21" s="1"/>
  <c r="B134" i="17"/>
  <c r="D134" i="21" s="1"/>
  <c r="B135" i="17"/>
  <c r="D135" i="21" s="1"/>
  <c r="B136" i="17"/>
  <c r="D136" i="21" s="1"/>
  <c r="B137" i="17"/>
  <c r="D137" i="21" s="1"/>
  <c r="B138" i="17"/>
  <c r="D138" i="21" s="1"/>
  <c r="B139" i="17"/>
  <c r="D139" i="21" s="1"/>
  <c r="B140" i="17"/>
  <c r="D140" i="21" s="1"/>
  <c r="B141" i="17"/>
  <c r="D141" i="21" s="1"/>
  <c r="B142" i="17"/>
  <c r="D142" i="21" s="1"/>
  <c r="B143" i="17"/>
  <c r="D143" i="21" s="1"/>
  <c r="B144" i="17"/>
  <c r="D144" i="21" s="1"/>
  <c r="B145" i="17"/>
  <c r="D145" i="21" s="1"/>
  <c r="B146" i="17"/>
  <c r="D146" i="21" s="1"/>
  <c r="B147" i="17"/>
  <c r="D147" i="21" s="1"/>
  <c r="B148" i="17"/>
  <c r="D148" i="21" s="1"/>
  <c r="B149" i="17"/>
  <c r="D149" i="21" s="1"/>
  <c r="B150" i="17"/>
  <c r="D150" i="21" s="1"/>
  <c r="D124" i="8"/>
  <c r="B119" i="17" s="1"/>
  <c r="D119" i="21" s="1"/>
  <c r="D123" i="8"/>
  <c r="B118" i="17" s="1"/>
  <c r="D118" i="21" s="1"/>
  <c r="D117" i="8"/>
  <c r="B111" i="17" s="1"/>
  <c r="D111" i="21" s="1"/>
  <c r="B112" i="17"/>
  <c r="D112" i="21" s="1"/>
  <c r="B113" i="17"/>
  <c r="D113" i="21" s="1"/>
  <c r="B114" i="17"/>
  <c r="D114" i="21" s="1"/>
  <c r="B106" i="17"/>
  <c r="D106" i="21" s="1"/>
  <c r="D111" i="8"/>
  <c r="B104" i="17" s="1"/>
  <c r="D108" i="8"/>
  <c r="B100" i="17" s="1"/>
  <c r="D100" i="21" s="1"/>
  <c r="B97" i="17"/>
  <c r="D97" i="21" s="1"/>
  <c r="B93" i="17"/>
  <c r="D93" i="21" s="1"/>
  <c r="D94" i="21" s="1"/>
  <c r="B88" i="17"/>
  <c r="D88" i="21" s="1"/>
  <c r="B89" i="17"/>
  <c r="D89" i="21" s="1"/>
  <c r="B87" i="17"/>
  <c r="D87" i="21" s="1"/>
  <c r="B82" i="17"/>
  <c r="D82" i="21" s="1"/>
  <c r="B74" i="17"/>
  <c r="D74" i="21" s="1"/>
  <c r="B75" i="17"/>
  <c r="D75" i="21" s="1"/>
  <c r="B76" i="17"/>
  <c r="D76" i="21" s="1"/>
  <c r="O34" i="14"/>
  <c r="D10" i="8" s="1"/>
  <c r="O35" i="14"/>
  <c r="D11" i="8" s="1"/>
  <c r="O36" i="14"/>
  <c r="D12" i="8" s="1"/>
  <c r="O37" i="14"/>
  <c r="D13" i="8" s="1"/>
  <c r="O38" i="14"/>
  <c r="D14" i="8" s="1"/>
  <c r="O39" i="14"/>
  <c r="D15" i="8" s="1"/>
  <c r="O32" i="14"/>
  <c r="D8" i="8" s="1"/>
  <c r="M60" i="14"/>
  <c r="M26" i="14"/>
  <c r="D52" i="8" s="1"/>
  <c r="B65" i="17"/>
  <c r="D65" i="21" s="1"/>
  <c r="Q44" i="14"/>
  <c r="Q50" i="14"/>
  <c r="Q54" i="14"/>
  <c r="B42" i="17"/>
  <c r="B43" i="17"/>
  <c r="D43" i="21" s="1"/>
  <c r="B25" i="17"/>
  <c r="D25" i="21" s="1"/>
  <c r="D26" i="21" s="1"/>
  <c r="B21" i="17"/>
  <c r="B9" i="17"/>
  <c r="D9" i="21" s="1"/>
  <c r="B10" i="17"/>
  <c r="D10" i="21" s="1"/>
  <c r="B11" i="17"/>
  <c r="D11" i="21" s="1"/>
  <c r="B14" i="17"/>
  <c r="D14" i="21" s="1"/>
  <c r="B15" i="17"/>
  <c r="D15" i="21" s="1"/>
  <c r="L32" i="14"/>
  <c r="L34" i="14"/>
  <c r="L37" i="14"/>
  <c r="L39" i="14"/>
  <c r="L40" i="14"/>
  <c r="L41" i="14"/>
  <c r="L42" i="14"/>
  <c r="L43" i="14"/>
  <c r="L44" i="14"/>
  <c r="L45" i="14"/>
  <c r="L46" i="14"/>
  <c r="L47" i="14"/>
  <c r="L48" i="14"/>
  <c r="L49" i="14"/>
  <c r="L50" i="14"/>
  <c r="L51" i="14"/>
  <c r="L52" i="14"/>
  <c r="L53" i="14"/>
  <c r="L54" i="14"/>
  <c r="L55" i="14"/>
  <c r="L56" i="14"/>
  <c r="L57" i="14"/>
  <c r="B42" i="16"/>
  <c r="C42" i="21" s="1"/>
  <c r="B43" i="16"/>
  <c r="C43" i="21" s="1"/>
  <c r="C175" i="21"/>
  <c r="B175" i="21"/>
  <c r="A150" i="21"/>
  <c r="A149" i="21"/>
  <c r="A148" i="21"/>
  <c r="A147" i="21"/>
  <c r="A146" i="21"/>
  <c r="A145" i="21"/>
  <c r="A144" i="21"/>
  <c r="A143" i="21"/>
  <c r="A150" i="20"/>
  <c r="A149" i="20"/>
  <c r="A148" i="20"/>
  <c r="A147" i="20"/>
  <c r="A146" i="20"/>
  <c r="A145" i="20"/>
  <c r="A144" i="20"/>
  <c r="A143" i="20"/>
  <c r="A150" i="19"/>
  <c r="A149" i="19"/>
  <c r="A148" i="19"/>
  <c r="A147" i="19"/>
  <c r="A146" i="19"/>
  <c r="A145" i="19"/>
  <c r="A144" i="19"/>
  <c r="A143" i="19"/>
  <c r="A150" i="18"/>
  <c r="A149" i="18"/>
  <c r="A148" i="18"/>
  <c r="A147" i="18"/>
  <c r="A146" i="18"/>
  <c r="A145" i="18"/>
  <c r="A144" i="18"/>
  <c r="A143" i="18"/>
  <c r="A150" i="17"/>
  <c r="A149" i="17"/>
  <c r="A148" i="17"/>
  <c r="A147" i="17"/>
  <c r="A146" i="17"/>
  <c r="A145" i="17"/>
  <c r="A144" i="17"/>
  <c r="A143" i="17"/>
  <c r="J117" i="8"/>
  <c r="J118" i="8"/>
  <c r="J120" i="8"/>
  <c r="J116" i="8"/>
  <c r="J113" i="8"/>
  <c r="J112" i="8"/>
  <c r="J106" i="8"/>
  <c r="J97" i="8"/>
  <c r="J78" i="8"/>
  <c r="J76" i="8"/>
  <c r="G4" i="14"/>
  <c r="G6" i="14"/>
  <c r="G7" i="14"/>
  <c r="F4" i="14"/>
  <c r="F6" i="14"/>
  <c r="F7" i="14"/>
  <c r="E4" i="14"/>
  <c r="E6" i="14"/>
  <c r="E7" i="14"/>
  <c r="D4" i="14"/>
  <c r="D6" i="14"/>
  <c r="D7" i="14"/>
  <c r="C4" i="14"/>
  <c r="C7" i="14"/>
  <c r="E60" i="14"/>
  <c r="B5" i="14"/>
  <c r="B8" i="14" s="1"/>
  <c r="B6" i="14"/>
  <c r="A1" i="8"/>
  <c r="A1" i="3" s="1"/>
  <c r="J105" i="8"/>
  <c r="J102" i="8"/>
  <c r="J98" i="8"/>
  <c r="J93" i="8"/>
  <c r="J86" i="8"/>
  <c r="J111" i="8"/>
  <c r="G52" i="14"/>
  <c r="G53" i="14"/>
  <c r="G54" i="14"/>
  <c r="G55" i="14"/>
  <c r="G56" i="14"/>
  <c r="G57" i="14"/>
  <c r="G48" i="14"/>
  <c r="A144" i="3"/>
  <c r="A145" i="3"/>
  <c r="A146" i="3"/>
  <c r="A147" i="3"/>
  <c r="A148" i="3"/>
  <c r="A149" i="3"/>
  <c r="A150" i="3"/>
  <c r="A143" i="3"/>
  <c r="B3" i="3"/>
  <c r="B3" i="21" s="1"/>
  <c r="T26" i="14"/>
  <c r="J26" i="14"/>
  <c r="B4" i="3"/>
  <c r="B4" i="21" s="1"/>
  <c r="B239" i="21"/>
  <c r="AC60" i="14"/>
  <c r="X60" i="14"/>
  <c r="X62" i="14" s="1"/>
  <c r="X26" i="14"/>
  <c r="S60" i="14"/>
  <c r="S62" i="14" s="1"/>
  <c r="S26" i="14"/>
  <c r="N60" i="14"/>
  <c r="N62" i="14" s="1"/>
  <c r="I60" i="14"/>
  <c r="D60" i="14"/>
  <c r="D62" i="14" s="1"/>
  <c r="D26" i="14"/>
  <c r="C60" i="14"/>
  <c r="G59" i="14"/>
  <c r="G58" i="14"/>
  <c r="G51" i="14"/>
  <c r="G50" i="14"/>
  <c r="G49" i="14"/>
  <c r="G47" i="14"/>
  <c r="G46" i="14"/>
  <c r="G45" i="14"/>
  <c r="G44" i="14"/>
  <c r="G43" i="14"/>
  <c r="G42" i="14"/>
  <c r="G41" i="14"/>
  <c r="G40" i="14"/>
  <c r="G39" i="14"/>
  <c r="G38" i="14"/>
  <c r="G37" i="14"/>
  <c r="G36" i="14"/>
  <c r="G32" i="14"/>
  <c r="G60" i="14" s="1"/>
  <c r="G34" i="14"/>
  <c r="G35" i="14"/>
  <c r="AC26" i="14"/>
  <c r="N26" i="14"/>
  <c r="I26" i="14"/>
  <c r="Y26" i="14"/>
  <c r="E26" i="14"/>
  <c r="E62" i="14" s="1"/>
  <c r="O26" i="14"/>
  <c r="AD26" i="14"/>
  <c r="D237" i="21"/>
  <c r="E237" i="21"/>
  <c r="G237" i="21"/>
  <c r="F237" i="21"/>
  <c r="C237" i="21"/>
  <c r="C235" i="21"/>
  <c r="E235" i="21"/>
  <c r="D235" i="21"/>
  <c r="G235" i="21"/>
  <c r="F235" i="21"/>
  <c r="F238" i="21"/>
  <c r="C236" i="21"/>
  <c r="D238" i="21"/>
  <c r="D236" i="21"/>
  <c r="E236" i="21"/>
  <c r="E238" i="21"/>
  <c r="F236" i="21"/>
  <c r="G236" i="21"/>
  <c r="G238" i="21"/>
  <c r="C238" i="21"/>
  <c r="C239" i="21"/>
  <c r="C240" i="21"/>
  <c r="D239" i="21"/>
  <c r="D240" i="21"/>
  <c r="E239" i="21"/>
  <c r="E240" i="21"/>
  <c r="F239" i="21"/>
  <c r="F240" i="21"/>
  <c r="G239" i="21"/>
  <c r="G240" i="21"/>
  <c r="Q56" i="14"/>
  <c r="Q45" i="14"/>
  <c r="B50" i="8" l="1"/>
  <c r="B38" i="3" s="1"/>
  <c r="B38" i="21" s="1"/>
  <c r="L14" i="14"/>
  <c r="P14" i="14"/>
  <c r="U14" i="14" s="1"/>
  <c r="Q16" i="14"/>
  <c r="L16" i="14"/>
  <c r="L17" i="14"/>
  <c r="L22" i="14"/>
  <c r="B98" i="21"/>
  <c r="B101" i="21" s="1"/>
  <c r="B101" i="3"/>
  <c r="Q49" i="14"/>
  <c r="Q41" i="14"/>
  <c r="H62" i="14"/>
  <c r="C76" i="8" s="1"/>
  <c r="B63" i="16" s="1"/>
  <c r="Q39" i="14"/>
  <c r="Q51" i="14"/>
  <c r="I62" i="14"/>
  <c r="L24" i="14"/>
  <c r="B48" i="8"/>
  <c r="B36" i="3" s="1"/>
  <c r="Q48" i="14"/>
  <c r="Q53" i="14"/>
  <c r="AC62" i="14"/>
  <c r="Q46" i="14"/>
  <c r="G8" i="8"/>
  <c r="AD60" i="14"/>
  <c r="AD62" i="14" s="1"/>
  <c r="F22" i="8"/>
  <c r="F24" i="8"/>
  <c r="F23" i="8"/>
  <c r="E24" i="8"/>
  <c r="E22" i="8"/>
  <c r="E23" i="8"/>
  <c r="D23" i="8"/>
  <c r="D24" i="8"/>
  <c r="D22" i="8"/>
  <c r="K16" i="22"/>
  <c r="B94" i="16"/>
  <c r="B57" i="22" s="1"/>
  <c r="I57" i="22" s="1"/>
  <c r="E92" i="22"/>
  <c r="Q43" i="14"/>
  <c r="Q47" i="14"/>
  <c r="Q35" i="14"/>
  <c r="B105" i="3"/>
  <c r="B105" i="21" s="1"/>
  <c r="B107" i="21" s="1"/>
  <c r="C112" i="8"/>
  <c r="D112" i="8" s="1"/>
  <c r="E112" i="8" s="1"/>
  <c r="F112" i="8" s="1"/>
  <c r="G112" i="8" s="1"/>
  <c r="Z48" i="14"/>
  <c r="AA48" i="14" s="1"/>
  <c r="V48" i="14"/>
  <c r="Z53" i="14"/>
  <c r="AA53" i="14" s="1"/>
  <c r="V53" i="14"/>
  <c r="U59" i="14"/>
  <c r="L23" i="14"/>
  <c r="L15" i="14"/>
  <c r="M62" i="14"/>
  <c r="B63" i="17" s="1"/>
  <c r="D63" i="21" s="1"/>
  <c r="T60" i="14"/>
  <c r="T62" i="14" s="1"/>
  <c r="Q36" i="14"/>
  <c r="AB62" i="14"/>
  <c r="B63" i="20" s="1"/>
  <c r="G63" i="21" s="1"/>
  <c r="Y60" i="14"/>
  <c r="F8" i="14" s="1"/>
  <c r="U19" i="14"/>
  <c r="Z19" i="14" s="1"/>
  <c r="AE19" i="14" s="1"/>
  <c r="AF19" i="14" s="1"/>
  <c r="Q19" i="14"/>
  <c r="C45" i="8"/>
  <c r="B51" i="16" s="1"/>
  <c r="C15" i="8"/>
  <c r="C14" i="8"/>
  <c r="C13" i="8"/>
  <c r="C12" i="8"/>
  <c r="B94" i="19"/>
  <c r="F95" i="22"/>
  <c r="B94" i="17"/>
  <c r="M93" i="22"/>
  <c r="C15" i="21"/>
  <c r="B94" i="3"/>
  <c r="B52" i="20"/>
  <c r="G52" i="21" s="1"/>
  <c r="V35" i="14"/>
  <c r="Z35" i="14"/>
  <c r="Q58" i="14"/>
  <c r="D44" i="8" s="1"/>
  <c r="B33" i="17" s="1"/>
  <c r="D33" i="21" s="1"/>
  <c r="Q38" i="14"/>
  <c r="Z49" i="14"/>
  <c r="AA49" i="14" s="1"/>
  <c r="Q52" i="14"/>
  <c r="AE47" i="14"/>
  <c r="AF47" i="14" s="1"/>
  <c r="AA47" i="14"/>
  <c r="V47" i="14"/>
  <c r="V44" i="14"/>
  <c r="V54" i="14"/>
  <c r="AE44" i="14"/>
  <c r="AF44" i="14" s="1"/>
  <c r="AA44" i="14"/>
  <c r="V57" i="14"/>
  <c r="Z57" i="14"/>
  <c r="V51" i="14"/>
  <c r="Z51" i="14"/>
  <c r="V41" i="14"/>
  <c r="AA54" i="14"/>
  <c r="AE54" i="14"/>
  <c r="AF54" i="14" s="1"/>
  <c r="V42" i="14"/>
  <c r="Z56" i="14"/>
  <c r="V56" i="14"/>
  <c r="AE53" i="14"/>
  <c r="AF53" i="14" s="1"/>
  <c r="AA50" i="14"/>
  <c r="AE50" i="14"/>
  <c r="AF50" i="14" s="1"/>
  <c r="AE48" i="14"/>
  <c r="AF48" i="14" s="1"/>
  <c r="V46" i="14"/>
  <c r="AA43" i="14"/>
  <c r="AE43" i="14"/>
  <c r="AF43" i="14" s="1"/>
  <c r="V40" i="14"/>
  <c r="Z58" i="14"/>
  <c r="V58" i="14"/>
  <c r="Z52" i="14"/>
  <c r="V52" i="14"/>
  <c r="Z55" i="14"/>
  <c r="V55" i="14"/>
  <c r="V45" i="14"/>
  <c r="Q42" i="14"/>
  <c r="U32" i="14"/>
  <c r="Z32" i="14" s="1"/>
  <c r="AA32" i="14" s="1"/>
  <c r="V50" i="14"/>
  <c r="Q55" i="14"/>
  <c r="V43" i="14"/>
  <c r="Q34" i="14"/>
  <c r="Q57" i="14"/>
  <c r="Q37" i="14"/>
  <c r="Q40" i="14"/>
  <c r="W62" i="14"/>
  <c r="F16" i="22"/>
  <c r="G12" i="22"/>
  <c r="C17" i="22"/>
  <c r="L79" i="22"/>
  <c r="J79" i="22"/>
  <c r="C131" i="21"/>
  <c r="C139" i="21"/>
  <c r="D17" i="22"/>
  <c r="M100" i="22"/>
  <c r="C11" i="21"/>
  <c r="K79" i="22"/>
  <c r="B51" i="20"/>
  <c r="G51" i="21" s="1"/>
  <c r="F17" i="22"/>
  <c r="C164" i="21"/>
  <c r="A1" i="18"/>
  <c r="B53" i="20"/>
  <c r="G53" i="21" s="1"/>
  <c r="A1" i="19"/>
  <c r="B23" i="22"/>
  <c r="I23" i="22" s="1"/>
  <c r="C65" i="21"/>
  <c r="B49" i="20"/>
  <c r="G49" i="21" s="1"/>
  <c r="A1" i="17"/>
  <c r="A1" i="20"/>
  <c r="A1" i="22"/>
  <c r="B11" i="22"/>
  <c r="M11" i="22" s="1"/>
  <c r="C25" i="21"/>
  <c r="C26" i="21" s="1"/>
  <c r="F52" i="8"/>
  <c r="B50" i="19" s="1"/>
  <c r="F50" i="21" s="1"/>
  <c r="B50" i="18"/>
  <c r="E50" i="21" s="1"/>
  <c r="R62" i="14"/>
  <c r="B51" i="18"/>
  <c r="E51" i="21" s="1"/>
  <c r="D45" i="8"/>
  <c r="B53" i="17" s="1"/>
  <c r="D53" i="21" s="1"/>
  <c r="O60" i="14"/>
  <c r="D8" i="14" s="1"/>
  <c r="B94" i="18"/>
  <c r="B90" i="17"/>
  <c r="C157" i="21"/>
  <c r="F93" i="22"/>
  <c r="L92" i="22"/>
  <c r="M57" i="22"/>
  <c r="A1" i="16"/>
  <c r="M16" i="22"/>
  <c r="I16" i="22"/>
  <c r="C16" i="22"/>
  <c r="B26" i="18"/>
  <c r="C14" i="21"/>
  <c r="C10" i="21"/>
  <c r="C155" i="21"/>
  <c r="B53" i="18"/>
  <c r="E53" i="21" s="1"/>
  <c r="G82" i="22"/>
  <c r="D16" i="22"/>
  <c r="G16" i="22"/>
  <c r="D12" i="22"/>
  <c r="H57" i="22"/>
  <c r="H16" i="22"/>
  <c r="G93" i="22"/>
  <c r="B26" i="17"/>
  <c r="C154" i="21"/>
  <c r="B50" i="20"/>
  <c r="G50" i="21" s="1"/>
  <c r="C106" i="8"/>
  <c r="G99" i="22"/>
  <c r="C99" i="22"/>
  <c r="E99" i="22"/>
  <c r="I99" i="22"/>
  <c r="H99" i="22"/>
  <c r="J99" i="22"/>
  <c r="K99" i="22"/>
  <c r="L99" i="22"/>
  <c r="D99" i="22"/>
  <c r="F103" i="22"/>
  <c r="H103" i="22"/>
  <c r="M103" i="22"/>
  <c r="N103" i="22"/>
  <c r="J103" i="22"/>
  <c r="K103" i="22"/>
  <c r="I103" i="22"/>
  <c r="L103" i="22"/>
  <c r="E13" i="22"/>
  <c r="L13" i="22"/>
  <c r="H13" i="22"/>
  <c r="D13" i="22"/>
  <c r="F13" i="22"/>
  <c r="J13" i="22"/>
  <c r="C13" i="22"/>
  <c r="K13" i="22"/>
  <c r="B26" i="20"/>
  <c r="B166" i="17"/>
  <c r="C163" i="21"/>
  <c r="B45" i="18"/>
  <c r="E17" i="22"/>
  <c r="L17" i="22"/>
  <c r="A1" i="21"/>
  <c r="G17" i="22"/>
  <c r="B26" i="19"/>
  <c r="B171" i="18"/>
  <c r="B171" i="17"/>
  <c r="C169" i="21"/>
  <c r="B52" i="18"/>
  <c r="E52" i="21" s="1"/>
  <c r="C165" i="21"/>
  <c r="B159" i="17"/>
  <c r="B49" i="18"/>
  <c r="E49" i="21" s="1"/>
  <c r="D104" i="21"/>
  <c r="B120" i="17"/>
  <c r="B72" i="22"/>
  <c r="J72" i="22" s="1"/>
  <c r="C127" i="21"/>
  <c r="E67" i="22"/>
  <c r="H82" i="22"/>
  <c r="C43" i="8"/>
  <c r="B32" i="16" s="1"/>
  <c r="C32" i="21" s="1"/>
  <c r="M65" i="22"/>
  <c r="F89" i="22"/>
  <c r="Z34" i="14"/>
  <c r="V34" i="14"/>
  <c r="Z39" i="14"/>
  <c r="V39" i="14"/>
  <c r="Z36" i="14"/>
  <c r="V36" i="14"/>
  <c r="Z38" i="14"/>
  <c r="V38" i="14"/>
  <c r="Z37" i="14"/>
  <c r="N89" i="22"/>
  <c r="N65" i="22"/>
  <c r="C149" i="21"/>
  <c r="H89" i="22"/>
  <c r="C144" i="21"/>
  <c r="L89" i="22"/>
  <c r="B80" i="22"/>
  <c r="D80" i="22" s="1"/>
  <c r="N84" i="22"/>
  <c r="C148" i="21"/>
  <c r="C128" i="21"/>
  <c r="G84" i="22"/>
  <c r="E88" i="22"/>
  <c r="K88" i="22"/>
  <c r="H88" i="22"/>
  <c r="F76" i="22"/>
  <c r="M76" i="22"/>
  <c r="G65" i="22"/>
  <c r="C89" i="22"/>
  <c r="G89" i="22"/>
  <c r="J65" i="22"/>
  <c r="D65" i="22"/>
  <c r="C125" i="21"/>
  <c r="C133" i="21"/>
  <c r="J60" i="14"/>
  <c r="C8" i="14" s="1"/>
  <c r="C84" i="22"/>
  <c r="C136" i="21"/>
  <c r="E89" i="22"/>
  <c r="J89" i="22"/>
  <c r="K89" i="22"/>
  <c r="I65" i="22"/>
  <c r="E65" i="22"/>
  <c r="L60" i="14"/>
  <c r="C137" i="21"/>
  <c r="I89" i="22"/>
  <c r="F65" i="22"/>
  <c r="M89" i="22"/>
  <c r="C141" i="21"/>
  <c r="J88" i="22"/>
  <c r="I82" i="22"/>
  <c r="J82" i="22"/>
  <c r="C138" i="21"/>
  <c r="E86" i="22"/>
  <c r="C134" i="21"/>
  <c r="C142" i="21"/>
  <c r="K76" i="22"/>
  <c r="D88" i="22"/>
  <c r="M88" i="22"/>
  <c r="F68" i="22"/>
  <c r="C150" i="21"/>
  <c r="D82" i="22"/>
  <c r="L86" i="22"/>
  <c r="L82" i="22"/>
  <c r="N82" i="22"/>
  <c r="C146" i="21"/>
  <c r="C88" i="22"/>
  <c r="K82" i="22"/>
  <c r="E76" i="22"/>
  <c r="L88" i="22"/>
  <c r="F88" i="22"/>
  <c r="C82" i="22"/>
  <c r="I86" i="22"/>
  <c r="E82" i="22"/>
  <c r="M82" i="22"/>
  <c r="U24" i="14"/>
  <c r="Q24" i="14"/>
  <c r="C50" i="8"/>
  <c r="B38" i="16" s="1"/>
  <c r="C38" i="21" s="1"/>
  <c r="L25" i="14"/>
  <c r="C62" i="14"/>
  <c r="G26" i="14"/>
  <c r="G62" i="14" s="1"/>
  <c r="B9" i="14"/>
  <c r="B52" i="3"/>
  <c r="B52" i="21" s="1"/>
  <c r="B51" i="3"/>
  <c r="B51" i="21" s="1"/>
  <c r="B50" i="3"/>
  <c r="B50" i="21" s="1"/>
  <c r="B53" i="3"/>
  <c r="B53" i="21" s="1"/>
  <c r="Q20" i="14"/>
  <c r="U20" i="14"/>
  <c r="Z18" i="14"/>
  <c r="V18" i="14"/>
  <c r="U22" i="14"/>
  <c r="Q22" i="14"/>
  <c r="Q25" i="14"/>
  <c r="U25" i="14"/>
  <c r="V23" i="14"/>
  <c r="Z23" i="14"/>
  <c r="Q17" i="14"/>
  <c r="U17" i="14"/>
  <c r="U21" i="14"/>
  <c r="Q21" i="14"/>
  <c r="D49" i="8" s="1"/>
  <c r="B37" i="17" s="1"/>
  <c r="D37" i="21" s="1"/>
  <c r="U15" i="14"/>
  <c r="Q15" i="14"/>
  <c r="U16" i="14"/>
  <c r="Q23" i="14"/>
  <c r="Q18" i="14"/>
  <c r="B94" i="20"/>
  <c r="B120" i="19"/>
  <c r="B45" i="19"/>
  <c r="B159" i="18"/>
  <c r="J90" i="22"/>
  <c r="K90" i="22"/>
  <c r="I76" i="22"/>
  <c r="C76" i="22"/>
  <c r="D76" i="22"/>
  <c r="F79" i="22"/>
  <c r="L90" i="22"/>
  <c r="H79" i="22"/>
  <c r="I74" i="22"/>
  <c r="L74" i="22"/>
  <c r="B66" i="22"/>
  <c r="C126" i="21"/>
  <c r="F99" i="22"/>
  <c r="N99" i="22"/>
  <c r="M99" i="22"/>
  <c r="C103" i="22"/>
  <c r="D103" i="22"/>
  <c r="E103" i="22"/>
  <c r="G103" i="22"/>
  <c r="C21" i="21"/>
  <c r="B21" i="22"/>
  <c r="G21" i="22" s="1"/>
  <c r="I17" i="22"/>
  <c r="H17" i="22"/>
  <c r="N17" i="22"/>
  <c r="K17" i="22"/>
  <c r="J17" i="22"/>
  <c r="I79" i="22"/>
  <c r="G90" i="22"/>
  <c r="I90" i="22"/>
  <c r="C79" i="22"/>
  <c r="B45" i="16"/>
  <c r="B30" i="22" s="1"/>
  <c r="D30" i="22" s="1"/>
  <c r="N76" i="22"/>
  <c r="H76" i="22"/>
  <c r="L76" i="22"/>
  <c r="I88" i="22"/>
  <c r="G88" i="22"/>
  <c r="N88" i="22"/>
  <c r="N90" i="22"/>
  <c r="M79" i="22"/>
  <c r="N79" i="22"/>
  <c r="K77" i="22"/>
  <c r="D77" i="22"/>
  <c r="H77" i="22"/>
  <c r="B69" i="22"/>
  <c r="C129" i="21"/>
  <c r="C65" i="22"/>
  <c r="H65" i="22"/>
  <c r="K65" i="22"/>
  <c r="E16" i="22"/>
  <c r="L16" i="22"/>
  <c r="N16" i="22"/>
  <c r="D79" i="22"/>
  <c r="E79" i="22"/>
  <c r="G76" i="22"/>
  <c r="J76" i="22"/>
  <c r="D90" i="22"/>
  <c r="F90" i="22"/>
  <c r="E90" i="22"/>
  <c r="C143" i="21"/>
  <c r="G13" i="22"/>
  <c r="I13" i="22"/>
  <c r="N13" i="22"/>
  <c r="M13" i="22"/>
  <c r="B87" i="22"/>
  <c r="I84" i="22"/>
  <c r="L84" i="22"/>
  <c r="J68" i="22"/>
  <c r="N68" i="22"/>
  <c r="I77" i="22"/>
  <c r="E77" i="22"/>
  <c r="E74" i="22"/>
  <c r="H74" i="22"/>
  <c r="K74" i="22"/>
  <c r="G67" i="22"/>
  <c r="C77" i="22"/>
  <c r="J77" i="22"/>
  <c r="J67" i="22"/>
  <c r="F100" i="22"/>
  <c r="M68" i="22"/>
  <c r="C68" i="22"/>
  <c r="G77" i="22"/>
  <c r="M74" i="22"/>
  <c r="F74" i="22"/>
  <c r="J74" i="22"/>
  <c r="L77" i="22"/>
  <c r="M77" i="22"/>
  <c r="C74" i="22"/>
  <c r="N77" i="22"/>
  <c r="G74" i="22"/>
  <c r="D74" i="22"/>
  <c r="D159" i="21"/>
  <c r="E171" i="21"/>
  <c r="B90" i="20"/>
  <c r="G79" i="21"/>
  <c r="G159" i="21"/>
  <c r="B159" i="20"/>
  <c r="F45" i="21"/>
  <c r="F120" i="21"/>
  <c r="B171" i="19"/>
  <c r="B166" i="18"/>
  <c r="B90" i="18"/>
  <c r="B45" i="17"/>
  <c r="D21" i="21"/>
  <c r="D79" i="21"/>
  <c r="D90" i="21"/>
  <c r="D120" i="21"/>
  <c r="M83" i="22"/>
  <c r="G83" i="22"/>
  <c r="L83" i="22"/>
  <c r="E83" i="22"/>
  <c r="H83" i="22"/>
  <c r="F83" i="22"/>
  <c r="N83" i="22"/>
  <c r="C83" i="22"/>
  <c r="K83" i="22"/>
  <c r="J83" i="22"/>
  <c r="I83" i="22"/>
  <c r="D83" i="22"/>
  <c r="L73" i="22"/>
  <c r="F73" i="22"/>
  <c r="E73" i="22"/>
  <c r="D73" i="22"/>
  <c r="N73" i="22"/>
  <c r="I73" i="22"/>
  <c r="H73" i="22"/>
  <c r="C73" i="22"/>
  <c r="J73" i="22"/>
  <c r="G73" i="22"/>
  <c r="K73" i="22"/>
  <c r="M73" i="22"/>
  <c r="L78" i="22"/>
  <c r="K78" i="22"/>
  <c r="C78" i="22"/>
  <c r="I78" i="22"/>
  <c r="D78" i="22"/>
  <c r="M78" i="22"/>
  <c r="G78" i="22"/>
  <c r="F78" i="22"/>
  <c r="H78" i="22"/>
  <c r="J78" i="22"/>
  <c r="N78" i="22"/>
  <c r="E78" i="22"/>
  <c r="G101" i="22"/>
  <c r="F101" i="22"/>
  <c r="K101" i="22"/>
  <c r="I101" i="22"/>
  <c r="H101" i="22"/>
  <c r="D101" i="22"/>
  <c r="L101" i="22"/>
  <c r="J101" i="22"/>
  <c r="M101" i="22"/>
  <c r="E101" i="22"/>
  <c r="N101" i="22"/>
  <c r="C101" i="22"/>
  <c r="I81" i="22"/>
  <c r="K81" i="22"/>
  <c r="L81" i="22"/>
  <c r="M81" i="22"/>
  <c r="C81" i="22"/>
  <c r="G81" i="22"/>
  <c r="E81" i="22"/>
  <c r="D81" i="22"/>
  <c r="F81" i="22"/>
  <c r="J81" i="22"/>
  <c r="N81" i="22"/>
  <c r="H81" i="22"/>
  <c r="D71" i="22"/>
  <c r="H71" i="22"/>
  <c r="C71" i="22"/>
  <c r="I71" i="22"/>
  <c r="G71" i="22"/>
  <c r="K71" i="22"/>
  <c r="N71" i="22"/>
  <c r="E71" i="22"/>
  <c r="L71" i="22"/>
  <c r="M71" i="22"/>
  <c r="J71" i="22"/>
  <c r="F71" i="22"/>
  <c r="N47" i="22"/>
  <c r="J47" i="22"/>
  <c r="E120" i="21"/>
  <c r="B120" i="21"/>
  <c r="G120" i="21"/>
  <c r="F171" i="21"/>
  <c r="C45" i="21"/>
  <c r="D166" i="21"/>
  <c r="D171" i="21"/>
  <c r="F79" i="21"/>
  <c r="F166" i="21"/>
  <c r="G45" i="21"/>
  <c r="G90" i="21"/>
  <c r="G166" i="21"/>
  <c r="G171" i="21"/>
  <c r="B166" i="20"/>
  <c r="B79" i="20"/>
  <c r="B120" i="20"/>
  <c r="B171" i="20"/>
  <c r="B45" i="20"/>
  <c r="F90" i="21"/>
  <c r="F159" i="21"/>
  <c r="B79" i="19"/>
  <c r="B159" i="19"/>
  <c r="B90" i="19"/>
  <c r="B166" i="19"/>
  <c r="E90" i="21"/>
  <c r="E166" i="21"/>
  <c r="E159" i="21"/>
  <c r="B120" i="18"/>
  <c r="E42" i="21"/>
  <c r="E45" i="21" s="1"/>
  <c r="B79" i="18"/>
  <c r="D42" i="21"/>
  <c r="D45" i="21" s="1"/>
  <c r="B79" i="17"/>
  <c r="C33" i="21"/>
  <c r="M84" i="22"/>
  <c r="J84" i="22"/>
  <c r="D84" i="22"/>
  <c r="F84" i="22"/>
  <c r="E84" i="22"/>
  <c r="H84" i="22"/>
  <c r="N67" i="22"/>
  <c r="H67" i="22"/>
  <c r="F67" i="22"/>
  <c r="I67" i="22"/>
  <c r="M67" i="22"/>
  <c r="D67" i="22"/>
  <c r="K67" i="22"/>
  <c r="C67" i="22"/>
  <c r="B94" i="22"/>
  <c r="C156" i="21"/>
  <c r="B159" i="16"/>
  <c r="B104" i="22"/>
  <c r="B171" i="16"/>
  <c r="C170" i="21"/>
  <c r="C57" i="22"/>
  <c r="F57" i="22"/>
  <c r="L57" i="22"/>
  <c r="G68" i="22"/>
  <c r="K68" i="22"/>
  <c r="I68" i="22"/>
  <c r="E68" i="22"/>
  <c r="D68" i="22"/>
  <c r="H68" i="22"/>
  <c r="J86" i="22"/>
  <c r="G86" i="22"/>
  <c r="D86" i="22"/>
  <c r="F86" i="22"/>
  <c r="H86" i="22"/>
  <c r="C86" i="22"/>
  <c r="N86" i="22"/>
  <c r="M86" i="22"/>
  <c r="B75" i="22"/>
  <c r="C135" i="21"/>
  <c r="B70" i="22"/>
  <c r="C130" i="21"/>
  <c r="B90" i="16"/>
  <c r="B56" i="22" s="1"/>
  <c r="C88" i="21"/>
  <c r="C90" i="21" s="1"/>
  <c r="C118" i="21"/>
  <c r="C120" i="21" s="1"/>
  <c r="B120" i="16"/>
  <c r="B85" i="22"/>
  <c r="C145" i="21"/>
  <c r="D92" i="22"/>
  <c r="F92" i="22"/>
  <c r="M92" i="22"/>
  <c r="K92" i="22"/>
  <c r="N92" i="22"/>
  <c r="G92" i="22"/>
  <c r="I92" i="22"/>
  <c r="H92" i="22"/>
  <c r="J92" i="22"/>
  <c r="C93" i="22"/>
  <c r="I93" i="22"/>
  <c r="L93" i="22"/>
  <c r="D93" i="22"/>
  <c r="J93" i="22"/>
  <c r="E93" i="22"/>
  <c r="K93" i="22"/>
  <c r="N93" i="22"/>
  <c r="E100" i="22"/>
  <c r="J100" i="22"/>
  <c r="H100" i="22"/>
  <c r="I100" i="22"/>
  <c r="L100" i="22"/>
  <c r="G100" i="22"/>
  <c r="C100" i="22"/>
  <c r="N100" i="22"/>
  <c r="K100" i="22"/>
  <c r="C47" i="22"/>
  <c r="G47" i="22"/>
  <c r="K47" i="22"/>
  <c r="D47" i="22"/>
  <c r="H47" i="22"/>
  <c r="L47" i="22"/>
  <c r="E47" i="22"/>
  <c r="I47" i="22"/>
  <c r="M47" i="22"/>
  <c r="E12" i="22"/>
  <c r="K12" i="22"/>
  <c r="H12" i="22"/>
  <c r="N12" i="22"/>
  <c r="I12" i="22"/>
  <c r="F12" i="22"/>
  <c r="C12" i="22"/>
  <c r="M12" i="22"/>
  <c r="J12" i="22"/>
  <c r="H90" i="22"/>
  <c r="M90" i="22"/>
  <c r="B96" i="22"/>
  <c r="C158" i="21"/>
  <c r="B98" i="22"/>
  <c r="B166" i="16"/>
  <c r="C162" i="21"/>
  <c r="M95" i="22"/>
  <c r="K95" i="22"/>
  <c r="C95" i="22"/>
  <c r="E95" i="22"/>
  <c r="G95" i="22"/>
  <c r="H95" i="22"/>
  <c r="I95" i="22"/>
  <c r="J95" i="22"/>
  <c r="N95" i="22"/>
  <c r="L95" i="22"/>
  <c r="B79" i="16"/>
  <c r="B54" i="22" s="1"/>
  <c r="C79" i="21"/>
  <c r="B79" i="3"/>
  <c r="B90" i="3"/>
  <c r="B120" i="3"/>
  <c r="B166" i="3"/>
  <c r="B22" i="3"/>
  <c r="B115" i="3"/>
  <c r="B71" i="21"/>
  <c r="B115" i="21"/>
  <c r="B71" i="3"/>
  <c r="B84" i="3"/>
  <c r="B151" i="3"/>
  <c r="B34" i="3"/>
  <c r="B79" i="21"/>
  <c r="B84" i="21"/>
  <c r="B16" i="3"/>
  <c r="B171" i="3"/>
  <c r="B45" i="3"/>
  <c r="B159" i="21"/>
  <c r="B151" i="21"/>
  <c r="B89" i="21"/>
  <c r="B90" i="21" s="1"/>
  <c r="B42" i="21"/>
  <c r="B45" i="21" s="1"/>
  <c r="B25" i="21"/>
  <c r="B26" i="21" s="1"/>
  <c r="B19" i="21"/>
  <c r="B22" i="21" s="1"/>
  <c r="B9" i="21"/>
  <c r="B16" i="21" s="1"/>
  <c r="B159" i="3"/>
  <c r="B163" i="21"/>
  <c r="B166" i="21" s="1"/>
  <c r="B169" i="21"/>
  <c r="B171" i="21" s="1"/>
  <c r="B32" i="21"/>
  <c r="B34" i="21" s="1"/>
  <c r="C23" i="8" l="1"/>
  <c r="C24" i="8"/>
  <c r="F73" i="8"/>
  <c r="F72" i="8"/>
  <c r="F80" i="8"/>
  <c r="F75" i="8"/>
  <c r="F81" i="8"/>
  <c r="F83" i="8"/>
  <c r="F71" i="8"/>
  <c r="F82" i="8"/>
  <c r="F79" i="8"/>
  <c r="F77" i="8"/>
  <c r="B64" i="19" s="1"/>
  <c r="F64" i="21" s="1"/>
  <c r="F74" i="8"/>
  <c r="E73" i="8"/>
  <c r="E83" i="8"/>
  <c r="E72" i="8"/>
  <c r="E79" i="8"/>
  <c r="E75" i="8"/>
  <c r="E80" i="8"/>
  <c r="E81" i="8"/>
  <c r="E77" i="8"/>
  <c r="B64" i="18" s="1"/>
  <c r="E64" i="21" s="1"/>
  <c r="E82" i="8"/>
  <c r="E74" i="8"/>
  <c r="E71" i="8"/>
  <c r="D82" i="8"/>
  <c r="D73" i="8"/>
  <c r="D80" i="8"/>
  <c r="D81" i="8"/>
  <c r="D77" i="8"/>
  <c r="B64" i="17" s="1"/>
  <c r="D64" i="21" s="1"/>
  <c r="D75" i="8"/>
  <c r="D83" i="8"/>
  <c r="D79" i="8"/>
  <c r="D74" i="8"/>
  <c r="D72" i="8"/>
  <c r="B59" i="17" s="1"/>
  <c r="D59" i="21" s="1"/>
  <c r="B123" i="19"/>
  <c r="B124" i="19"/>
  <c r="F124" i="21" s="1"/>
  <c r="B123" i="18"/>
  <c r="B124" i="18"/>
  <c r="E124" i="21" s="1"/>
  <c r="B123" i="17"/>
  <c r="D71" i="8"/>
  <c r="B124" i="17"/>
  <c r="D124" i="21" s="1"/>
  <c r="V14" i="14"/>
  <c r="Z14" i="14"/>
  <c r="AE14" i="14" s="1"/>
  <c r="AF14" i="14" s="1"/>
  <c r="Q14" i="14"/>
  <c r="C51" i="21"/>
  <c r="B36" i="22"/>
  <c r="B13" i="19"/>
  <c r="F13" i="21" s="1"/>
  <c r="B12" i="19"/>
  <c r="F12" i="21" s="1"/>
  <c r="B13" i="17"/>
  <c r="D13" i="21" s="1"/>
  <c r="B12" i="17"/>
  <c r="D12" i="21" s="1"/>
  <c r="B12" i="18"/>
  <c r="E12" i="21" s="1"/>
  <c r="B13" i="18"/>
  <c r="E13" i="21" s="1"/>
  <c r="B49" i="16"/>
  <c r="C51" i="8"/>
  <c r="B39" i="16" s="1"/>
  <c r="C39" i="21" s="1"/>
  <c r="B61" i="22"/>
  <c r="H61" i="22" s="1"/>
  <c r="J57" i="22"/>
  <c r="B36" i="21"/>
  <c r="B40" i="21" s="1"/>
  <c r="B40" i="3"/>
  <c r="E57" i="22"/>
  <c r="K57" i="22"/>
  <c r="C49" i="8"/>
  <c r="B37" i="16" s="1"/>
  <c r="C37" i="21" s="1"/>
  <c r="G57" i="22"/>
  <c r="B8" i="16"/>
  <c r="C8" i="21" s="1"/>
  <c r="N57" i="22"/>
  <c r="D57" i="22"/>
  <c r="D50" i="8"/>
  <c r="B38" i="17" s="1"/>
  <c r="D38" i="21" s="1"/>
  <c r="B107" i="3"/>
  <c r="G9" i="14"/>
  <c r="G24" i="8"/>
  <c r="G23" i="8"/>
  <c r="G22" i="8"/>
  <c r="B53" i="16"/>
  <c r="B38" i="22" s="1"/>
  <c r="C22" i="8"/>
  <c r="C136" i="8" s="1"/>
  <c r="B52" i="16"/>
  <c r="B49" i="19"/>
  <c r="F49" i="21" s="1"/>
  <c r="AE49" i="14"/>
  <c r="AF49" i="14" s="1"/>
  <c r="B51" i="19"/>
  <c r="F51" i="21" s="1"/>
  <c r="B50" i="16"/>
  <c r="E8" i="14"/>
  <c r="AA19" i="14"/>
  <c r="V19" i="14"/>
  <c r="E50" i="8" s="1"/>
  <c r="B38" i="18" s="1"/>
  <c r="E38" i="21" s="1"/>
  <c r="Z59" i="14"/>
  <c r="V59" i="14"/>
  <c r="E44" i="8" s="1"/>
  <c r="B33" i="18" s="1"/>
  <c r="E33" i="21" s="1"/>
  <c r="E9" i="14"/>
  <c r="B52" i="19"/>
  <c r="F52" i="21" s="1"/>
  <c r="G8" i="14"/>
  <c r="Y62" i="14"/>
  <c r="J30" i="22"/>
  <c r="F9" i="14"/>
  <c r="L26" i="14"/>
  <c r="L62" i="14" s="1"/>
  <c r="B3" i="17"/>
  <c r="D3" i="21" s="1"/>
  <c r="D136" i="8"/>
  <c r="B105" i="16"/>
  <c r="B60" i="17"/>
  <c r="D60" i="21" s="1"/>
  <c r="B51" i="17"/>
  <c r="D51" i="21" s="1"/>
  <c r="N11" i="22"/>
  <c r="B53" i="19"/>
  <c r="F53" i="21" s="1"/>
  <c r="I11" i="22"/>
  <c r="C116" i="8"/>
  <c r="B110" i="16" s="1"/>
  <c r="C110" i="21" s="1"/>
  <c r="G116" i="8"/>
  <c r="B110" i="20" s="1"/>
  <c r="G110" i="21" s="1"/>
  <c r="F116" i="8"/>
  <c r="B110" i="19" s="1"/>
  <c r="F110" i="21" s="1"/>
  <c r="F94" i="8"/>
  <c r="B83" i="19" s="1"/>
  <c r="I72" i="22"/>
  <c r="E116" i="8"/>
  <c r="B110" i="18" s="1"/>
  <c r="E110" i="21" s="1"/>
  <c r="E94" i="8"/>
  <c r="B83" i="18" s="1"/>
  <c r="D116" i="8"/>
  <c r="B110" i="17" s="1"/>
  <c r="D110" i="21" s="1"/>
  <c r="B83" i="17"/>
  <c r="AE32" i="14"/>
  <c r="AF32" i="14" s="1"/>
  <c r="AA35" i="14"/>
  <c r="AE35" i="14"/>
  <c r="AF35" i="14" s="1"/>
  <c r="Q60" i="14"/>
  <c r="AA57" i="14"/>
  <c r="AE57" i="14"/>
  <c r="AF57" i="14" s="1"/>
  <c r="AA55" i="14"/>
  <c r="AE55" i="14"/>
  <c r="AF55" i="14" s="1"/>
  <c r="AA58" i="14"/>
  <c r="AE58" i="14"/>
  <c r="AF58" i="14" s="1"/>
  <c r="AE42" i="14"/>
  <c r="AF42" i="14" s="1"/>
  <c r="AA42" i="14"/>
  <c r="AE41" i="14"/>
  <c r="AF41" i="14" s="1"/>
  <c r="AA41" i="14"/>
  <c r="D43" i="8"/>
  <c r="B32" i="17" s="1"/>
  <c r="B34" i="17" s="1"/>
  <c r="AA45" i="14"/>
  <c r="AE45" i="14"/>
  <c r="AF45" i="14" s="1"/>
  <c r="AE46" i="14"/>
  <c r="AF46" i="14" s="1"/>
  <c r="AA46" i="14"/>
  <c r="AA51" i="14"/>
  <c r="AE51" i="14"/>
  <c r="AF51" i="14" s="1"/>
  <c r="V32" i="14"/>
  <c r="E43" i="8" s="1"/>
  <c r="B32" i="18" s="1"/>
  <c r="AE52" i="14"/>
  <c r="AF52" i="14" s="1"/>
  <c r="AA52" i="14"/>
  <c r="AE40" i="14"/>
  <c r="AF40" i="14" s="1"/>
  <c r="AA40" i="14"/>
  <c r="AA56" i="14"/>
  <c r="AE56" i="14"/>
  <c r="AF56" i="14" s="1"/>
  <c r="B63" i="19"/>
  <c r="F63" i="21" s="1"/>
  <c r="B63" i="18"/>
  <c r="E63" i="21" s="1"/>
  <c r="C34" i="21"/>
  <c r="H23" i="22"/>
  <c r="L23" i="22"/>
  <c r="L11" i="22"/>
  <c r="J23" i="22"/>
  <c r="G23" i="22"/>
  <c r="E30" i="22"/>
  <c r="B34" i="16"/>
  <c r="B28" i="22" s="1"/>
  <c r="J11" i="22"/>
  <c r="G11" i="22"/>
  <c r="C23" i="22"/>
  <c r="E23" i="22"/>
  <c r="M23" i="22"/>
  <c r="F23" i="22"/>
  <c r="K11" i="22"/>
  <c r="D23" i="22"/>
  <c r="C11" i="22"/>
  <c r="E11" i="22"/>
  <c r="B52" i="17"/>
  <c r="D52" i="21" s="1"/>
  <c r="B105" i="17"/>
  <c r="D105" i="21" s="1"/>
  <c r="D107" i="21" s="1"/>
  <c r="B49" i="17"/>
  <c r="D49" i="21" s="1"/>
  <c r="B50" i="17"/>
  <c r="D50" i="21" s="1"/>
  <c r="C171" i="21"/>
  <c r="D11" i="22"/>
  <c r="F11" i="22"/>
  <c r="H11" i="22"/>
  <c r="K23" i="22"/>
  <c r="N23" i="22"/>
  <c r="C63" i="21"/>
  <c r="B45" i="22"/>
  <c r="J45" i="22" s="1"/>
  <c r="O62" i="14"/>
  <c r="D9" i="14"/>
  <c r="J21" i="22"/>
  <c r="N21" i="22"/>
  <c r="G72" i="22"/>
  <c r="C72" i="22"/>
  <c r="F72" i="22"/>
  <c r="M72" i="22"/>
  <c r="L72" i="22"/>
  <c r="D72" i="22"/>
  <c r="E72" i="22"/>
  <c r="L21" i="22"/>
  <c r="C21" i="22"/>
  <c r="O99" i="22"/>
  <c r="I21" i="22"/>
  <c r="K21" i="22"/>
  <c r="D21" i="22"/>
  <c r="B28" i="3"/>
  <c r="B178" i="3" s="1"/>
  <c r="B182" i="3" s="1"/>
  <c r="C166" i="21"/>
  <c r="M21" i="22"/>
  <c r="H21" i="22"/>
  <c r="K72" i="22"/>
  <c r="D106" i="8"/>
  <c r="B98" i="16"/>
  <c r="O13" i="22"/>
  <c r="O17" i="22"/>
  <c r="O103" i="22"/>
  <c r="B105" i="18"/>
  <c r="H72" i="22"/>
  <c r="N72" i="22"/>
  <c r="I30" i="22"/>
  <c r="F30" i="22"/>
  <c r="L30" i="22"/>
  <c r="N30" i="22"/>
  <c r="K30" i="22"/>
  <c r="J62" i="14"/>
  <c r="G30" i="22"/>
  <c r="H30" i="22"/>
  <c r="M30" i="22"/>
  <c r="C30" i="22"/>
  <c r="K80" i="22"/>
  <c r="I80" i="22"/>
  <c r="J80" i="22"/>
  <c r="N80" i="22"/>
  <c r="G80" i="22"/>
  <c r="AA38" i="14"/>
  <c r="AE38" i="14"/>
  <c r="AF38" i="14" s="1"/>
  <c r="AA39" i="14"/>
  <c r="AE39" i="14"/>
  <c r="AF39" i="14" s="1"/>
  <c r="AA37" i="14"/>
  <c r="AE37" i="14"/>
  <c r="AF37" i="14" s="1"/>
  <c r="AA36" i="14"/>
  <c r="AE36" i="14"/>
  <c r="AF36" i="14" s="1"/>
  <c r="AE34" i="14"/>
  <c r="AF34" i="14" s="1"/>
  <c r="AA34" i="14"/>
  <c r="F80" i="22"/>
  <c r="E80" i="22"/>
  <c r="H80" i="22"/>
  <c r="L80" i="22"/>
  <c r="M80" i="22"/>
  <c r="C80" i="22"/>
  <c r="C9" i="14"/>
  <c r="O89" i="22"/>
  <c r="O82" i="22"/>
  <c r="C36" i="22"/>
  <c r="O73" i="22"/>
  <c r="O83" i="22"/>
  <c r="O74" i="22"/>
  <c r="O65" i="22"/>
  <c r="O88" i="22"/>
  <c r="O76" i="22"/>
  <c r="C48" i="8"/>
  <c r="B36" i="16" s="1"/>
  <c r="C36" i="21" s="1"/>
  <c r="V24" i="14"/>
  <c r="Z24" i="14"/>
  <c r="Z21" i="14"/>
  <c r="V21" i="14"/>
  <c r="V20" i="14"/>
  <c r="Z20" i="14"/>
  <c r="V16" i="14"/>
  <c r="Z16" i="14"/>
  <c r="Q26" i="14"/>
  <c r="D48" i="8"/>
  <c r="B36" i="17" s="1"/>
  <c r="V22" i="14"/>
  <c r="Z22" i="14"/>
  <c r="D51" i="8"/>
  <c r="B39" i="17" s="1"/>
  <c r="D39" i="21" s="1"/>
  <c r="V25" i="14"/>
  <c r="Z25" i="14"/>
  <c r="AA14" i="14"/>
  <c r="Z15" i="14"/>
  <c r="V15" i="14"/>
  <c r="V17" i="14"/>
  <c r="Z17" i="14"/>
  <c r="AE23" i="14"/>
  <c r="AF23" i="14" s="1"/>
  <c r="AA23" i="14"/>
  <c r="AA18" i="14"/>
  <c r="AE18" i="14"/>
  <c r="AF18" i="14" s="1"/>
  <c r="G50" i="8" s="1"/>
  <c r="B38" i="20" s="1"/>
  <c r="G38" i="21" s="1"/>
  <c r="E79" i="21"/>
  <c r="O77" i="22"/>
  <c r="O16" i="22"/>
  <c r="O79" i="22"/>
  <c r="D69" i="22"/>
  <c r="F69" i="22"/>
  <c r="I69" i="22"/>
  <c r="H69" i="22"/>
  <c r="C69" i="22"/>
  <c r="J69" i="22"/>
  <c r="E69" i="22"/>
  <c r="N69" i="22"/>
  <c r="K69" i="22"/>
  <c r="M69" i="22"/>
  <c r="L69" i="22"/>
  <c r="G69" i="22"/>
  <c r="F66" i="22"/>
  <c r="M66" i="22"/>
  <c r="G66" i="22"/>
  <c r="N66" i="22"/>
  <c r="L66" i="22"/>
  <c r="I66" i="22"/>
  <c r="H66" i="22"/>
  <c r="K66" i="22"/>
  <c r="J66" i="22"/>
  <c r="D66" i="22"/>
  <c r="C66" i="22"/>
  <c r="E66" i="22"/>
  <c r="F87" i="22"/>
  <c r="E87" i="22"/>
  <c r="N87" i="22"/>
  <c r="L87" i="22"/>
  <c r="C87" i="22"/>
  <c r="G87" i="22"/>
  <c r="H87" i="22"/>
  <c r="D87" i="22"/>
  <c r="M87" i="22"/>
  <c r="K87" i="22"/>
  <c r="J87" i="22"/>
  <c r="I87" i="22"/>
  <c r="F21" i="22"/>
  <c r="E21" i="22"/>
  <c r="O92" i="22"/>
  <c r="O71" i="22"/>
  <c r="O90" i="22"/>
  <c r="O81" i="22"/>
  <c r="O78" i="22"/>
  <c r="O101" i="22"/>
  <c r="L96" i="22"/>
  <c r="G96" i="22"/>
  <c r="I96" i="22"/>
  <c r="N96" i="22"/>
  <c r="F96" i="22"/>
  <c r="C96" i="22"/>
  <c r="K96" i="22"/>
  <c r="E96" i="22"/>
  <c r="M96" i="22"/>
  <c r="H96" i="22"/>
  <c r="J96" i="22"/>
  <c r="D96" i="22"/>
  <c r="O12" i="22"/>
  <c r="O100" i="22"/>
  <c r="G56" i="22"/>
  <c r="L56" i="22"/>
  <c r="F56" i="22"/>
  <c r="K56" i="22"/>
  <c r="I56" i="22"/>
  <c r="N56" i="22"/>
  <c r="J56" i="22"/>
  <c r="D56" i="22"/>
  <c r="H56" i="22"/>
  <c r="C56" i="22"/>
  <c r="E56" i="22"/>
  <c r="M56" i="22"/>
  <c r="C159" i="21"/>
  <c r="O95" i="22"/>
  <c r="H98" i="22"/>
  <c r="I98" i="22"/>
  <c r="N98" i="22"/>
  <c r="D98" i="22"/>
  <c r="M98" i="22"/>
  <c r="E98" i="22"/>
  <c r="G98" i="22"/>
  <c r="L98" i="22"/>
  <c r="K98" i="22"/>
  <c r="F98" i="22"/>
  <c r="C98" i="22"/>
  <c r="J98" i="22"/>
  <c r="O47" i="22"/>
  <c r="F85" i="22"/>
  <c r="I85" i="22"/>
  <c r="D85" i="22"/>
  <c r="L85" i="22"/>
  <c r="J85" i="22"/>
  <c r="M85" i="22"/>
  <c r="E85" i="22"/>
  <c r="G85" i="22"/>
  <c r="C85" i="22"/>
  <c r="N85" i="22"/>
  <c r="K85" i="22"/>
  <c r="H85" i="22"/>
  <c r="G70" i="22"/>
  <c r="M70" i="22"/>
  <c r="C70" i="22"/>
  <c r="E70" i="22"/>
  <c r="L70" i="22"/>
  <c r="J70" i="22"/>
  <c r="K70" i="22"/>
  <c r="I70" i="22"/>
  <c r="D70" i="22"/>
  <c r="F70" i="22"/>
  <c r="N70" i="22"/>
  <c r="H70" i="22"/>
  <c r="O68" i="22"/>
  <c r="I94" i="22"/>
  <c r="N94" i="22"/>
  <c r="H94" i="22"/>
  <c r="G94" i="22"/>
  <c r="K94" i="22"/>
  <c r="L94" i="22"/>
  <c r="C94" i="22"/>
  <c r="D94" i="22"/>
  <c r="M94" i="22"/>
  <c r="F94" i="22"/>
  <c r="E94" i="22"/>
  <c r="J94" i="22"/>
  <c r="O84" i="22"/>
  <c r="F75" i="22"/>
  <c r="K75" i="22"/>
  <c r="L75" i="22"/>
  <c r="D75" i="22"/>
  <c r="M75" i="22"/>
  <c r="I75" i="22"/>
  <c r="E75" i="22"/>
  <c r="G75" i="22"/>
  <c r="N75" i="22"/>
  <c r="J75" i="22"/>
  <c r="C75" i="22"/>
  <c r="H75" i="22"/>
  <c r="D54" i="22"/>
  <c r="H54" i="22"/>
  <c r="L54" i="22"/>
  <c r="E54" i="22"/>
  <c r="I54" i="22"/>
  <c r="M54" i="22"/>
  <c r="F54" i="22"/>
  <c r="J54" i="22"/>
  <c r="N54" i="22"/>
  <c r="K54" i="22"/>
  <c r="C54" i="22"/>
  <c r="G54" i="22"/>
  <c r="O93" i="22"/>
  <c r="O86" i="22"/>
  <c r="K104" i="22"/>
  <c r="E104" i="22"/>
  <c r="H104" i="22"/>
  <c r="F104" i="22"/>
  <c r="C104" i="22"/>
  <c r="J104" i="22"/>
  <c r="D104" i="22"/>
  <c r="G104" i="22"/>
  <c r="N104" i="22"/>
  <c r="L104" i="22"/>
  <c r="M104" i="22"/>
  <c r="I104" i="22"/>
  <c r="O67" i="22"/>
  <c r="B47" i="3"/>
  <c r="B47" i="21" s="1"/>
  <c r="B48" i="3"/>
  <c r="B48" i="21" s="1"/>
  <c r="B28" i="21"/>
  <c r="I61" i="22" l="1"/>
  <c r="G61" i="22"/>
  <c r="N61" i="22"/>
  <c r="C79" i="8"/>
  <c r="C80" i="8"/>
  <c r="C82" i="8"/>
  <c r="C74" i="8"/>
  <c r="C83" i="8"/>
  <c r="C75" i="8"/>
  <c r="C71" i="8"/>
  <c r="B58" i="16" s="1"/>
  <c r="C58" i="21" s="1"/>
  <c r="B124" i="16"/>
  <c r="G77" i="8"/>
  <c r="B64" i="20" s="1"/>
  <c r="G64" i="21" s="1"/>
  <c r="G72" i="8"/>
  <c r="G79" i="8"/>
  <c r="G83" i="8"/>
  <c r="G71" i="8"/>
  <c r="G82" i="8"/>
  <c r="G81" i="8"/>
  <c r="G80" i="8"/>
  <c r="G75" i="8"/>
  <c r="G74" i="8"/>
  <c r="G73" i="8"/>
  <c r="B123" i="20"/>
  <c r="B124" i="20"/>
  <c r="G124" i="21" s="1"/>
  <c r="F123" i="21"/>
  <c r="F151" i="21" s="1"/>
  <c r="B151" i="19"/>
  <c r="E123" i="21"/>
  <c r="E151" i="21" s="1"/>
  <c r="B151" i="18"/>
  <c r="D123" i="21"/>
  <c r="D151" i="21" s="1"/>
  <c r="B151" i="17"/>
  <c r="G123" i="21"/>
  <c r="G151" i="21" s="1"/>
  <c r="C81" i="8"/>
  <c r="B68" i="16" s="1"/>
  <c r="B50" i="22" s="1"/>
  <c r="I50" i="22" s="1"/>
  <c r="B70" i="16"/>
  <c r="C70" i="21" s="1"/>
  <c r="B123" i="16"/>
  <c r="C49" i="21"/>
  <c r="B34" i="22"/>
  <c r="M34" i="22" s="1"/>
  <c r="C52" i="21"/>
  <c r="B37" i="22"/>
  <c r="C37" i="22" s="1"/>
  <c r="C50" i="21"/>
  <c r="B35" i="22"/>
  <c r="C35" i="22" s="1"/>
  <c r="M61" i="22"/>
  <c r="J61" i="22"/>
  <c r="D61" i="22"/>
  <c r="K61" i="22"/>
  <c r="E61" i="22"/>
  <c r="B13" i="20"/>
  <c r="G13" i="21" s="1"/>
  <c r="B12" i="20"/>
  <c r="G12" i="21" s="1"/>
  <c r="C61" i="22"/>
  <c r="L61" i="22"/>
  <c r="B13" i="16"/>
  <c r="C77" i="8"/>
  <c r="B64" i="16" s="1"/>
  <c r="B12" i="16"/>
  <c r="F61" i="22"/>
  <c r="B3" i="16"/>
  <c r="C3" i="21" s="1"/>
  <c r="C94" i="8"/>
  <c r="B83" i="16" s="1"/>
  <c r="C83" i="21" s="1"/>
  <c r="C84" i="21" s="1"/>
  <c r="O57" i="22"/>
  <c r="C40" i="21"/>
  <c r="C53" i="21"/>
  <c r="G94" i="8"/>
  <c r="B83" i="20" s="1"/>
  <c r="G83" i="21" s="1"/>
  <c r="G84" i="21" s="1"/>
  <c r="F50" i="8"/>
  <c r="B38" i="19" s="1"/>
  <c r="F38" i="21" s="1"/>
  <c r="B234" i="21"/>
  <c r="C73" i="8"/>
  <c r="B60" i="16" s="1"/>
  <c r="B42" i="22" s="1"/>
  <c r="N42" i="22" s="1"/>
  <c r="B20" i="16"/>
  <c r="C20" i="21" s="1"/>
  <c r="B10" i="22"/>
  <c r="H10" i="22" s="1"/>
  <c r="B66" i="16"/>
  <c r="B48" i="22" s="1"/>
  <c r="L48" i="22" s="1"/>
  <c r="AE59" i="14"/>
  <c r="AF59" i="14" s="1"/>
  <c r="G44" i="8" s="1"/>
  <c r="B33" i="20" s="1"/>
  <c r="G33" i="21" s="1"/>
  <c r="AA59" i="14"/>
  <c r="F44" i="8" s="1"/>
  <c r="B33" i="19" s="1"/>
  <c r="F33" i="21" s="1"/>
  <c r="B66" i="17"/>
  <c r="D66" i="21" s="1"/>
  <c r="B67" i="17"/>
  <c r="D67" i="21" s="1"/>
  <c r="B70" i="17"/>
  <c r="D70" i="21" s="1"/>
  <c r="B69" i="17"/>
  <c r="D69" i="21" s="1"/>
  <c r="B4" i="17"/>
  <c r="D4" i="21" s="1"/>
  <c r="B61" i="17"/>
  <c r="D61" i="21" s="1"/>
  <c r="B58" i="17"/>
  <c r="D58" i="21" s="1"/>
  <c r="B19" i="17"/>
  <c r="D19" i="21" s="1"/>
  <c r="B20" i="17"/>
  <c r="D20" i="21" s="1"/>
  <c r="B68" i="17"/>
  <c r="D68" i="21" s="1"/>
  <c r="B62" i="17"/>
  <c r="D62" i="21" s="1"/>
  <c r="B4" i="16"/>
  <c r="C4" i="21" s="1"/>
  <c r="C72" i="8"/>
  <c r="B59" i="16" s="1"/>
  <c r="C59" i="21" s="1"/>
  <c r="B61" i="16"/>
  <c r="C61" i="21" s="1"/>
  <c r="B62" i="16"/>
  <c r="C62" i="21" s="1"/>
  <c r="B19" i="16"/>
  <c r="B69" i="16"/>
  <c r="C69" i="21" s="1"/>
  <c r="B67" i="16"/>
  <c r="C67" i="21" s="1"/>
  <c r="F43" i="8"/>
  <c r="B32" i="19" s="1"/>
  <c r="F32" i="21" s="1"/>
  <c r="V60" i="14"/>
  <c r="E49" i="8"/>
  <c r="B37" i="18" s="1"/>
  <c r="E37" i="21" s="1"/>
  <c r="D32" i="21"/>
  <c r="D34" i="21" s="1"/>
  <c r="B8" i="17"/>
  <c r="D8" i="21" s="1"/>
  <c r="D16" i="21" s="1"/>
  <c r="E136" i="8"/>
  <c r="C105" i="21"/>
  <c r="C107" i="21" s="1"/>
  <c r="B107" i="16"/>
  <c r="B59" i="22" s="1"/>
  <c r="O23" i="22"/>
  <c r="E83" i="21"/>
  <c r="E84" i="21" s="1"/>
  <c r="B84" i="18"/>
  <c r="F83" i="21"/>
  <c r="F84" i="21" s="1"/>
  <c r="B84" i="19"/>
  <c r="D83" i="21"/>
  <c r="D84" i="21" s="1"/>
  <c r="B84" i="17"/>
  <c r="Q62" i="14"/>
  <c r="G43" i="8"/>
  <c r="B32" i="20" s="1"/>
  <c r="G32" i="21" s="1"/>
  <c r="AF60" i="14"/>
  <c r="L45" i="22"/>
  <c r="G45" i="22"/>
  <c r="M45" i="22"/>
  <c r="C45" i="22"/>
  <c r="K45" i="22"/>
  <c r="D45" i="22"/>
  <c r="N45" i="22"/>
  <c r="I45" i="22"/>
  <c r="O11" i="22"/>
  <c r="B107" i="17"/>
  <c r="O72" i="22"/>
  <c r="E45" i="22"/>
  <c r="F45" i="22"/>
  <c r="H45" i="22"/>
  <c r="W28" i="3"/>
  <c r="W28" i="17"/>
  <c r="C98" i="21"/>
  <c r="C101" i="21" s="1"/>
  <c r="B101" i="16"/>
  <c r="B58" i="22" s="1"/>
  <c r="E106" i="8"/>
  <c r="B98" i="17"/>
  <c r="O21" i="22"/>
  <c r="C115" i="21"/>
  <c r="B115" i="16"/>
  <c r="B60" i="22" s="1"/>
  <c r="E105" i="21"/>
  <c r="E107" i="21" s="1"/>
  <c r="B107" i="18"/>
  <c r="B105" i="19"/>
  <c r="B105" i="20"/>
  <c r="O30" i="22"/>
  <c r="H36" i="22"/>
  <c r="N34" i="22"/>
  <c r="O80" i="22"/>
  <c r="E32" i="21"/>
  <c r="E34" i="21" s="1"/>
  <c r="B34" i="18"/>
  <c r="O66" i="22"/>
  <c r="D36" i="22"/>
  <c r="K36" i="22"/>
  <c r="E36" i="22"/>
  <c r="G36" i="22"/>
  <c r="I36" i="22"/>
  <c r="F38" i="22"/>
  <c r="G38" i="22"/>
  <c r="K38" i="22"/>
  <c r="M38" i="22"/>
  <c r="H38" i="22"/>
  <c r="L38" i="22"/>
  <c r="E38" i="22"/>
  <c r="C38" i="22"/>
  <c r="D38" i="22"/>
  <c r="N38" i="22"/>
  <c r="J38" i="22"/>
  <c r="I38" i="22"/>
  <c r="L36" i="22"/>
  <c r="N36" i="22"/>
  <c r="J36" i="22"/>
  <c r="M36" i="22"/>
  <c r="F36" i="22"/>
  <c r="B40" i="16"/>
  <c r="AE24" i="14"/>
  <c r="AF24" i="14" s="1"/>
  <c r="AA24" i="14"/>
  <c r="B54" i="3"/>
  <c r="B55" i="3" s="1"/>
  <c r="AE15" i="14"/>
  <c r="AF15" i="14" s="1"/>
  <c r="AA15" i="14"/>
  <c r="AA20" i="14"/>
  <c r="AE20" i="14"/>
  <c r="AF20" i="14" s="1"/>
  <c r="AA17" i="14"/>
  <c r="AE17" i="14"/>
  <c r="AF17" i="14" s="1"/>
  <c r="E51" i="8"/>
  <c r="D36" i="21"/>
  <c r="D40" i="21" s="1"/>
  <c r="B40" i="17"/>
  <c r="AE22" i="14"/>
  <c r="AF22" i="14" s="1"/>
  <c r="AA22" i="14"/>
  <c r="AA16" i="14"/>
  <c r="AE16" i="14"/>
  <c r="AF16" i="14" s="1"/>
  <c r="V26" i="14"/>
  <c r="E48" i="8"/>
  <c r="B36" i="18" s="1"/>
  <c r="AA25" i="14"/>
  <c r="AE25" i="14"/>
  <c r="AF25" i="14" s="1"/>
  <c r="AE21" i="14"/>
  <c r="AF21" i="14" s="1"/>
  <c r="AA21" i="14"/>
  <c r="O87" i="22"/>
  <c r="O69" i="22"/>
  <c r="O98" i="22"/>
  <c r="O94" i="22"/>
  <c r="O85" i="22"/>
  <c r="O56" i="22"/>
  <c r="O104" i="22"/>
  <c r="O96" i="22"/>
  <c r="M28" i="22"/>
  <c r="F28" i="22"/>
  <c r="L28" i="22"/>
  <c r="J28" i="22"/>
  <c r="K28" i="22"/>
  <c r="I28" i="22"/>
  <c r="E28" i="22"/>
  <c r="N28" i="22"/>
  <c r="H28" i="22"/>
  <c r="G28" i="22"/>
  <c r="O54" i="22"/>
  <c r="O75" i="22"/>
  <c r="O70" i="22"/>
  <c r="B54" i="21"/>
  <c r="B55" i="21" s="1"/>
  <c r="B237" i="21"/>
  <c r="B181" i="16"/>
  <c r="B178" i="21"/>
  <c r="B182" i="21" s="1"/>
  <c r="C181" i="21" s="1"/>
  <c r="B151" i="20" l="1"/>
  <c r="B64" i="22"/>
  <c r="C124" i="21"/>
  <c r="O61" i="22"/>
  <c r="B63" i="22"/>
  <c r="C123" i="21"/>
  <c r="C151" i="21" s="1"/>
  <c r="B151" i="16"/>
  <c r="B84" i="16"/>
  <c r="B55" i="22" s="1"/>
  <c r="J55" i="22" s="1"/>
  <c r="C13" i="21"/>
  <c r="B15" i="22"/>
  <c r="G37" i="22"/>
  <c r="J37" i="22"/>
  <c r="F37" i="22"/>
  <c r="B14" i="22"/>
  <c r="C12" i="21"/>
  <c r="M37" i="22"/>
  <c r="D37" i="22"/>
  <c r="W28" i="16"/>
  <c r="H37" i="22"/>
  <c r="I37" i="22"/>
  <c r="B16" i="16"/>
  <c r="L37" i="22"/>
  <c r="N37" i="22"/>
  <c r="C64" i="21"/>
  <c r="B46" i="22"/>
  <c r="G34" i="22"/>
  <c r="I34" i="22"/>
  <c r="C34" i="22"/>
  <c r="J34" i="22"/>
  <c r="L34" i="22"/>
  <c r="F34" i="22"/>
  <c r="D34" i="22"/>
  <c r="E34" i="22"/>
  <c r="K34" i="22"/>
  <c r="K37" i="22"/>
  <c r="E37" i="22"/>
  <c r="B84" i="20"/>
  <c r="B20" i="22"/>
  <c r="G20" i="22" s="1"/>
  <c r="H34" i="22"/>
  <c r="B29" i="22"/>
  <c r="B48" i="16"/>
  <c r="C48" i="21" s="1"/>
  <c r="B173" i="3"/>
  <c r="B177" i="3" s="1"/>
  <c r="B173" i="21"/>
  <c r="B177" i="21" s="1"/>
  <c r="F48" i="22"/>
  <c r="H42" i="22"/>
  <c r="D42" i="22"/>
  <c r="L42" i="22"/>
  <c r="C60" i="21"/>
  <c r="G42" i="22"/>
  <c r="K42" i="22"/>
  <c r="F42" i="22"/>
  <c r="E42" i="22"/>
  <c r="C42" i="22"/>
  <c r="J42" i="22"/>
  <c r="M42" i="22"/>
  <c r="I42" i="22"/>
  <c r="C66" i="21"/>
  <c r="D48" i="22"/>
  <c r="G48" i="22"/>
  <c r="B49" i="22"/>
  <c r="F49" i="22" s="1"/>
  <c r="H48" i="22"/>
  <c r="J48" i="22"/>
  <c r="K48" i="22"/>
  <c r="C48" i="22"/>
  <c r="N48" i="22"/>
  <c r="M48" i="22"/>
  <c r="I48" i="22"/>
  <c r="E48" i="22"/>
  <c r="B43" i="22"/>
  <c r="J43" i="22" s="1"/>
  <c r="B52" i="22"/>
  <c r="N52" i="22" s="1"/>
  <c r="N10" i="22"/>
  <c r="M50" i="22"/>
  <c r="B40" i="22"/>
  <c r="F40" i="22" s="1"/>
  <c r="B22" i="16"/>
  <c r="L50" i="22"/>
  <c r="J50" i="22"/>
  <c r="C50" i="22"/>
  <c r="L10" i="22"/>
  <c r="N35" i="22"/>
  <c r="D35" i="22"/>
  <c r="F35" i="22"/>
  <c r="M35" i="22"/>
  <c r="H50" i="22"/>
  <c r="E50" i="22"/>
  <c r="F50" i="22"/>
  <c r="B44" i="22"/>
  <c r="N44" i="22" s="1"/>
  <c r="G10" i="22"/>
  <c r="F10" i="22"/>
  <c r="C10" i="22"/>
  <c r="C68" i="21"/>
  <c r="I10" i="22"/>
  <c r="G50" i="22"/>
  <c r="K50" i="22"/>
  <c r="D10" i="22"/>
  <c r="H35" i="22"/>
  <c r="K35" i="22"/>
  <c r="G35" i="22"/>
  <c r="E35" i="22"/>
  <c r="I35" i="22"/>
  <c r="C19" i="21"/>
  <c r="C22" i="21" s="1"/>
  <c r="D50" i="22"/>
  <c r="N50" i="22"/>
  <c r="J35" i="22"/>
  <c r="L35" i="22"/>
  <c r="M10" i="22"/>
  <c r="E10" i="22"/>
  <c r="J10" i="22"/>
  <c r="K10" i="22"/>
  <c r="D22" i="21"/>
  <c r="D28" i="21" s="1"/>
  <c r="G34" i="21"/>
  <c r="AA60" i="14"/>
  <c r="F34" i="21"/>
  <c r="V62" i="14"/>
  <c r="B19" i="22"/>
  <c r="D19" i="22" s="1"/>
  <c r="B22" i="17"/>
  <c r="D71" i="21"/>
  <c r="B71" i="17"/>
  <c r="B71" i="16"/>
  <c r="B41" i="22"/>
  <c r="I41" i="22" s="1"/>
  <c r="B51" i="22"/>
  <c r="F51" i="22" s="1"/>
  <c r="B34" i="19"/>
  <c r="B16" i="17"/>
  <c r="W28" i="18"/>
  <c r="B19" i="18"/>
  <c r="B70" i="18"/>
  <c r="E70" i="21" s="1"/>
  <c r="B66" i="18"/>
  <c r="E66" i="21" s="1"/>
  <c r="B67" i="18"/>
  <c r="E67" i="21" s="1"/>
  <c r="B58" i="18"/>
  <c r="B69" i="18"/>
  <c r="E69" i="21" s="1"/>
  <c r="B60" i="18"/>
  <c r="E60" i="21" s="1"/>
  <c r="B59" i="18"/>
  <c r="E59" i="21" s="1"/>
  <c r="B4" i="18"/>
  <c r="E4" i="21" s="1"/>
  <c r="B61" i="18"/>
  <c r="E61" i="21" s="1"/>
  <c r="B62" i="18"/>
  <c r="E62" i="21" s="1"/>
  <c r="B68" i="18"/>
  <c r="E68" i="21" s="1"/>
  <c r="B20" i="18"/>
  <c r="E20" i="21" s="1"/>
  <c r="B3" i="18"/>
  <c r="E3" i="21" s="1"/>
  <c r="B8" i="18"/>
  <c r="F136" i="8"/>
  <c r="K59" i="22"/>
  <c r="L59" i="22"/>
  <c r="E59" i="22"/>
  <c r="D59" i="22"/>
  <c r="N59" i="22"/>
  <c r="H59" i="22"/>
  <c r="J59" i="22"/>
  <c r="I59" i="22"/>
  <c r="G59" i="22"/>
  <c r="F59" i="22"/>
  <c r="M59" i="22"/>
  <c r="C59" i="22"/>
  <c r="F48" i="8"/>
  <c r="B36" i="19" s="1"/>
  <c r="F36" i="21" s="1"/>
  <c r="B34" i="20"/>
  <c r="G48" i="8"/>
  <c r="B36" i="20" s="1"/>
  <c r="G36" i="21" s="1"/>
  <c r="O45" i="22"/>
  <c r="W45" i="17"/>
  <c r="D98" i="21"/>
  <c r="D101" i="21" s="1"/>
  <c r="B101" i="17"/>
  <c r="B98" i="18"/>
  <c r="F106" i="8"/>
  <c r="C58" i="22"/>
  <c r="I58" i="22"/>
  <c r="M58" i="22"/>
  <c r="D58" i="22"/>
  <c r="J58" i="22"/>
  <c r="F58" i="22"/>
  <c r="H58" i="22"/>
  <c r="G58" i="22"/>
  <c r="L58" i="22"/>
  <c r="K58" i="22"/>
  <c r="E58" i="22"/>
  <c r="N58" i="22"/>
  <c r="G105" i="21"/>
  <c r="G107" i="21" s="1"/>
  <c r="B107" i="20"/>
  <c r="F105" i="21"/>
  <c r="F107" i="21" s="1"/>
  <c r="B107" i="19"/>
  <c r="E60" i="22"/>
  <c r="J60" i="22"/>
  <c r="F60" i="22"/>
  <c r="D60" i="22"/>
  <c r="N60" i="22"/>
  <c r="C60" i="22"/>
  <c r="I60" i="22"/>
  <c r="L60" i="22"/>
  <c r="M60" i="22"/>
  <c r="G60" i="22"/>
  <c r="K60" i="22"/>
  <c r="H60" i="22"/>
  <c r="D115" i="21"/>
  <c r="B115" i="17"/>
  <c r="O36" i="22"/>
  <c r="E20" i="22"/>
  <c r="M20" i="22"/>
  <c r="O38" i="22"/>
  <c r="W45" i="16"/>
  <c r="W45" i="3"/>
  <c r="B47" i="16"/>
  <c r="G49" i="8"/>
  <c r="B37" i="20" s="1"/>
  <c r="G37" i="21" s="1"/>
  <c r="AA26" i="14"/>
  <c r="E36" i="21"/>
  <c r="B39" i="18"/>
  <c r="E39" i="21" s="1"/>
  <c r="W45" i="18"/>
  <c r="F51" i="8"/>
  <c r="B47" i="17"/>
  <c r="B48" i="17"/>
  <c r="D48" i="21" s="1"/>
  <c r="F49" i="8"/>
  <c r="B37" i="19" s="1"/>
  <c r="F37" i="21" s="1"/>
  <c r="AF26" i="14"/>
  <c r="AF62" i="14" s="1"/>
  <c r="G51" i="8"/>
  <c r="O28" i="22"/>
  <c r="D64" i="22" l="1"/>
  <c r="K64" i="22"/>
  <c r="C64" i="22"/>
  <c r="G64" i="22"/>
  <c r="I64" i="22"/>
  <c r="F64" i="22"/>
  <c r="L64" i="22"/>
  <c r="M64" i="22"/>
  <c r="J64" i="22"/>
  <c r="H64" i="22"/>
  <c r="N64" i="22"/>
  <c r="E64" i="22"/>
  <c r="C16" i="21"/>
  <c r="C28" i="21" s="1"/>
  <c r="C178" i="21" s="1"/>
  <c r="C182" i="21" s="1"/>
  <c r="D181" i="21" s="1"/>
  <c r="I29" i="22"/>
  <c r="C29" i="22"/>
  <c r="D29" i="22"/>
  <c r="O37" i="22"/>
  <c r="E55" i="22"/>
  <c r="M55" i="22"/>
  <c r="L55" i="22"/>
  <c r="C55" i="22"/>
  <c r="H55" i="22"/>
  <c r="G55" i="22"/>
  <c r="N55" i="22"/>
  <c r="D55" i="22"/>
  <c r="I55" i="22"/>
  <c r="K55" i="22"/>
  <c r="F55" i="22"/>
  <c r="H63" i="22"/>
  <c r="F63" i="22"/>
  <c r="M63" i="22"/>
  <c r="C63" i="22"/>
  <c r="D63" i="22"/>
  <c r="I63" i="22"/>
  <c r="N63" i="22"/>
  <c r="L63" i="22"/>
  <c r="G63" i="22"/>
  <c r="J63" i="22"/>
  <c r="K63" i="22"/>
  <c r="E63" i="22"/>
  <c r="B28" i="16"/>
  <c r="F20" i="22"/>
  <c r="J20" i="22"/>
  <c r="D20" i="22"/>
  <c r="H20" i="22"/>
  <c r="C20" i="22"/>
  <c r="K20" i="22"/>
  <c r="I20" i="22"/>
  <c r="N20" i="22"/>
  <c r="L20" i="22"/>
  <c r="O34" i="22"/>
  <c r="D14" i="22"/>
  <c r="M14" i="22"/>
  <c r="E14" i="22"/>
  <c r="N14" i="22"/>
  <c r="H14" i="22"/>
  <c r="L14" i="22"/>
  <c r="I14" i="22"/>
  <c r="G14" i="22"/>
  <c r="J14" i="22"/>
  <c r="K14" i="22"/>
  <c r="F14" i="22"/>
  <c r="C14" i="22"/>
  <c r="G15" i="22"/>
  <c r="D15" i="22"/>
  <c r="M15" i="22"/>
  <c r="C15" i="22"/>
  <c r="I15" i="22"/>
  <c r="E15" i="22"/>
  <c r="H15" i="22"/>
  <c r="K15" i="22"/>
  <c r="L15" i="22"/>
  <c r="N15" i="22"/>
  <c r="F15" i="22"/>
  <c r="J15" i="22"/>
  <c r="H46" i="22"/>
  <c r="M46" i="22"/>
  <c r="E46" i="22"/>
  <c r="F46" i="22"/>
  <c r="L46" i="22"/>
  <c r="J46" i="22"/>
  <c r="N46" i="22"/>
  <c r="K46" i="22"/>
  <c r="C46" i="22"/>
  <c r="I46" i="22"/>
  <c r="G46" i="22"/>
  <c r="D46" i="22"/>
  <c r="G29" i="22"/>
  <c r="L29" i="22"/>
  <c r="F29" i="22"/>
  <c r="M29" i="22"/>
  <c r="E29" i="22"/>
  <c r="H29" i="22"/>
  <c r="N29" i="22"/>
  <c r="W171" i="3"/>
  <c r="B235" i="21"/>
  <c r="J29" i="22"/>
  <c r="K29" i="22"/>
  <c r="B179" i="21"/>
  <c r="B185" i="21"/>
  <c r="C184" i="21" s="1"/>
  <c r="B236" i="21"/>
  <c r="B179" i="3"/>
  <c r="B238" i="21" s="1"/>
  <c r="B185" i="3"/>
  <c r="B6" i="22" s="1"/>
  <c r="C52" i="22"/>
  <c r="B28" i="17"/>
  <c r="D234" i="21" s="1"/>
  <c r="I49" i="22"/>
  <c r="H49" i="22"/>
  <c r="O42" i="22"/>
  <c r="K43" i="22"/>
  <c r="C71" i="21"/>
  <c r="D49" i="22"/>
  <c r="E49" i="22"/>
  <c r="M49" i="22"/>
  <c r="K49" i="22"/>
  <c r="D43" i="22"/>
  <c r="J40" i="22"/>
  <c r="G49" i="22"/>
  <c r="C49" i="22"/>
  <c r="L49" i="22"/>
  <c r="N49" i="22"/>
  <c r="J49" i="22"/>
  <c r="H43" i="22"/>
  <c r="E43" i="22"/>
  <c r="N43" i="22"/>
  <c r="E40" i="22"/>
  <c r="C40" i="22"/>
  <c r="H40" i="22"/>
  <c r="L52" i="22"/>
  <c r="O48" i="22"/>
  <c r="J52" i="22"/>
  <c r="I52" i="22"/>
  <c r="L40" i="22"/>
  <c r="L43" i="22"/>
  <c r="I43" i="22"/>
  <c r="M52" i="22"/>
  <c r="E52" i="22"/>
  <c r="G43" i="22"/>
  <c r="H52" i="22"/>
  <c r="F52" i="22"/>
  <c r="G52" i="22"/>
  <c r="M40" i="22"/>
  <c r="C43" i="22"/>
  <c r="D52" i="22"/>
  <c r="K52" i="22"/>
  <c r="M43" i="22"/>
  <c r="F43" i="22"/>
  <c r="N40" i="22"/>
  <c r="I40" i="22"/>
  <c r="K40" i="22"/>
  <c r="D40" i="22"/>
  <c r="G40" i="22"/>
  <c r="E41" i="22"/>
  <c r="O50" i="22"/>
  <c r="O35" i="22"/>
  <c r="AA62" i="14"/>
  <c r="K44" i="22"/>
  <c r="M41" i="22"/>
  <c r="E44" i="22"/>
  <c r="F44" i="22"/>
  <c r="N19" i="22"/>
  <c r="O10" i="22"/>
  <c r="L19" i="22"/>
  <c r="I44" i="22"/>
  <c r="L44" i="22"/>
  <c r="D44" i="22"/>
  <c r="K19" i="22"/>
  <c r="H44" i="22"/>
  <c r="C44" i="22"/>
  <c r="M44" i="22"/>
  <c r="G44" i="22"/>
  <c r="J44" i="22"/>
  <c r="B24" i="22"/>
  <c r="M19" i="22"/>
  <c r="F19" i="22"/>
  <c r="E19" i="22"/>
  <c r="G19" i="22"/>
  <c r="C19" i="22"/>
  <c r="H19" i="22"/>
  <c r="J19" i="22"/>
  <c r="I19" i="22"/>
  <c r="O59" i="22"/>
  <c r="L51" i="22"/>
  <c r="D51" i="22"/>
  <c r="L41" i="22"/>
  <c r="J41" i="22"/>
  <c r="J51" i="22"/>
  <c r="K51" i="22"/>
  <c r="C51" i="22"/>
  <c r="E51" i="22"/>
  <c r="D41" i="22"/>
  <c r="G41" i="22"/>
  <c r="K41" i="22"/>
  <c r="N41" i="22"/>
  <c r="G51" i="22"/>
  <c r="H51" i="22"/>
  <c r="C41" i="22"/>
  <c r="F41" i="22"/>
  <c r="H41" i="22"/>
  <c r="I51" i="22"/>
  <c r="M51" i="22"/>
  <c r="B54" i="16"/>
  <c r="W54" i="16" s="1"/>
  <c r="N51" i="22"/>
  <c r="B67" i="19"/>
  <c r="F67" i="21" s="1"/>
  <c r="B60" i="19"/>
  <c r="F60" i="21" s="1"/>
  <c r="B61" i="19"/>
  <c r="F61" i="21" s="1"/>
  <c r="B19" i="19"/>
  <c r="B69" i="19"/>
  <c r="F69" i="21" s="1"/>
  <c r="B59" i="19"/>
  <c r="F59" i="21" s="1"/>
  <c r="B70" i="19"/>
  <c r="F70" i="21" s="1"/>
  <c r="B68" i="19"/>
  <c r="F68" i="21" s="1"/>
  <c r="B66" i="19"/>
  <c r="F66" i="21" s="1"/>
  <c r="B58" i="19"/>
  <c r="B62" i="19"/>
  <c r="F62" i="21" s="1"/>
  <c r="B4" i="19"/>
  <c r="F4" i="21" s="1"/>
  <c r="W28" i="19"/>
  <c r="B20" i="19"/>
  <c r="F20" i="21" s="1"/>
  <c r="B8" i="19"/>
  <c r="B3" i="19"/>
  <c r="F3" i="21" s="1"/>
  <c r="E8" i="21"/>
  <c r="E16" i="21" s="1"/>
  <c r="B16" i="18"/>
  <c r="G136" i="8"/>
  <c r="E58" i="21"/>
  <c r="E71" i="21" s="1"/>
  <c r="B71" i="18"/>
  <c r="E19" i="21"/>
  <c r="E22" i="21" s="1"/>
  <c r="B22" i="18"/>
  <c r="B33" i="22"/>
  <c r="I33" i="22" s="1"/>
  <c r="O58" i="22"/>
  <c r="B98" i="19"/>
  <c r="G106" i="8"/>
  <c r="B98" i="20" s="1"/>
  <c r="E98" i="21"/>
  <c r="E101" i="21" s="1"/>
  <c r="B101" i="18"/>
  <c r="O60" i="22"/>
  <c r="E115" i="21"/>
  <c r="B115" i="18"/>
  <c r="D24" i="22"/>
  <c r="B32" i="22"/>
  <c r="C47" i="21"/>
  <c r="C54" i="21" s="1"/>
  <c r="C55" i="21" s="1"/>
  <c r="B40" i="18"/>
  <c r="B47" i="18" s="1"/>
  <c r="E40" i="21"/>
  <c r="B39" i="20"/>
  <c r="W45" i="20"/>
  <c r="D47" i="21"/>
  <c r="D54" i="21" s="1"/>
  <c r="D55" i="21" s="1"/>
  <c r="B54" i="17"/>
  <c r="B55" i="17" s="1"/>
  <c r="B173" i="17" s="1"/>
  <c r="B39" i="19"/>
  <c r="F39" i="21" s="1"/>
  <c r="F40" i="21" s="1"/>
  <c r="W45" i="19"/>
  <c r="O64" i="22" l="1"/>
  <c r="B178" i="16"/>
  <c r="B107" i="22" s="1"/>
  <c r="J24" i="22"/>
  <c r="B182" i="16"/>
  <c r="B181" i="17" s="1"/>
  <c r="B178" i="17" s="1"/>
  <c r="B182" i="17" s="1"/>
  <c r="B181" i="18" s="1"/>
  <c r="B154" i="22"/>
  <c r="O55" i="22"/>
  <c r="O63" i="22"/>
  <c r="C24" i="22"/>
  <c r="O20" i="22"/>
  <c r="C234" i="21"/>
  <c r="D178" i="21"/>
  <c r="D182" i="21" s="1"/>
  <c r="E181" i="21" s="1"/>
  <c r="H24" i="22"/>
  <c r="E24" i="22"/>
  <c r="L24" i="22"/>
  <c r="K24" i="22"/>
  <c r="I24" i="22"/>
  <c r="N24" i="22"/>
  <c r="F24" i="22"/>
  <c r="M24" i="22"/>
  <c r="O14" i="22"/>
  <c r="O46" i="22"/>
  <c r="G24" i="22"/>
  <c r="O15" i="22"/>
  <c r="O29" i="22"/>
  <c r="B184" i="16"/>
  <c r="B240" i="21"/>
  <c r="D173" i="21"/>
  <c r="D177" i="21" s="1"/>
  <c r="B5" i="22"/>
  <c r="O5" i="22" s="1"/>
  <c r="C173" i="21"/>
  <c r="C177" i="21" s="1"/>
  <c r="O49" i="22"/>
  <c r="O43" i="22"/>
  <c r="O52" i="22"/>
  <c r="C6" i="22"/>
  <c r="O6" i="22"/>
  <c r="O40" i="22"/>
  <c r="O44" i="22"/>
  <c r="O19" i="22"/>
  <c r="O51" i="22"/>
  <c r="O41" i="22"/>
  <c r="B55" i="16"/>
  <c r="B28" i="18"/>
  <c r="E28" i="21"/>
  <c r="F58" i="21"/>
  <c r="F71" i="21" s="1"/>
  <c r="B71" i="19"/>
  <c r="G115" i="21"/>
  <c r="B58" i="20"/>
  <c r="B68" i="20"/>
  <c r="G68" i="21" s="1"/>
  <c r="B61" i="20"/>
  <c r="G61" i="21" s="1"/>
  <c r="B67" i="20"/>
  <c r="G67" i="21" s="1"/>
  <c r="B59" i="20"/>
  <c r="G59" i="21" s="1"/>
  <c r="B60" i="20"/>
  <c r="G60" i="21" s="1"/>
  <c r="B62" i="20"/>
  <c r="G62" i="21" s="1"/>
  <c r="B70" i="20"/>
  <c r="G70" i="21" s="1"/>
  <c r="B69" i="20"/>
  <c r="G69" i="21" s="1"/>
  <c r="B66" i="20"/>
  <c r="G66" i="21" s="1"/>
  <c r="B4" i="20"/>
  <c r="G4" i="21" s="1"/>
  <c r="B19" i="20"/>
  <c r="W28" i="20"/>
  <c r="B3" i="20"/>
  <c r="G3" i="21" s="1"/>
  <c r="B20" i="20"/>
  <c r="G20" i="21" s="1"/>
  <c r="B8" i="20"/>
  <c r="B16" i="19"/>
  <c r="F8" i="21"/>
  <c r="F16" i="21" s="1"/>
  <c r="B22" i="19"/>
  <c r="F19" i="21"/>
  <c r="F22" i="21" s="1"/>
  <c r="N33" i="22"/>
  <c r="H33" i="22"/>
  <c r="D33" i="22"/>
  <c r="L33" i="22"/>
  <c r="F33" i="22"/>
  <c r="J33" i="22"/>
  <c r="K33" i="22"/>
  <c r="M33" i="22"/>
  <c r="B48" i="18"/>
  <c r="E48" i="21" s="1"/>
  <c r="B40" i="19"/>
  <c r="B48" i="19" s="1"/>
  <c r="F48" i="21" s="1"/>
  <c r="C33" i="22"/>
  <c r="E33" i="22"/>
  <c r="G33" i="22"/>
  <c r="G98" i="21"/>
  <c r="G101" i="21" s="1"/>
  <c r="B101" i="20"/>
  <c r="F98" i="21"/>
  <c r="F101" i="21" s="1"/>
  <c r="B101" i="19"/>
  <c r="F115" i="21"/>
  <c r="B115" i="19"/>
  <c r="J32" i="22"/>
  <c r="N32" i="22"/>
  <c r="H32" i="22"/>
  <c r="G32" i="22"/>
  <c r="E32" i="22"/>
  <c r="K32" i="22"/>
  <c r="C32" i="22"/>
  <c r="D32" i="22"/>
  <c r="I32" i="22"/>
  <c r="I105" i="22" s="1"/>
  <c r="F32" i="22"/>
  <c r="L32" i="22"/>
  <c r="M32" i="22"/>
  <c r="B105" i="22"/>
  <c r="B155" i="22" s="1"/>
  <c r="E47" i="21"/>
  <c r="W193" i="17"/>
  <c r="B177" i="17"/>
  <c r="G39" i="21"/>
  <c r="G40" i="21" s="1"/>
  <c r="B40" i="20"/>
  <c r="K107" i="22" l="1"/>
  <c r="I107" i="22"/>
  <c r="L107" i="22"/>
  <c r="C107" i="22"/>
  <c r="J107" i="22"/>
  <c r="D107" i="22"/>
  <c r="M107" i="22"/>
  <c r="F107" i="22"/>
  <c r="O107" i="22" s="1"/>
  <c r="N107" i="22"/>
  <c r="H107" i="22"/>
  <c r="G107" i="22"/>
  <c r="E107" i="22"/>
  <c r="D179" i="21"/>
  <c r="O24" i="22"/>
  <c r="C5" i="22"/>
  <c r="B179" i="17"/>
  <c r="C179" i="21"/>
  <c r="C185" i="21"/>
  <c r="D184" i="21" s="1"/>
  <c r="D185" i="21" s="1"/>
  <c r="E184" i="21" s="1"/>
  <c r="B173" i="16"/>
  <c r="B177" i="16" s="1"/>
  <c r="B178" i="18"/>
  <c r="B182" i="18" s="1"/>
  <c r="B181" i="19" s="1"/>
  <c r="E178" i="21"/>
  <c r="E182" i="21" s="1"/>
  <c r="F181" i="21" s="1"/>
  <c r="W193" i="16"/>
  <c r="F105" i="22"/>
  <c r="N105" i="22"/>
  <c r="B115" i="20"/>
  <c r="E105" i="22"/>
  <c r="D105" i="22"/>
  <c r="H105" i="22"/>
  <c r="E234" i="21"/>
  <c r="G19" i="21"/>
  <c r="G22" i="21" s="1"/>
  <c r="B22" i="20"/>
  <c r="B16" i="20"/>
  <c r="G8" i="21"/>
  <c r="G16" i="21" s="1"/>
  <c r="F28" i="21"/>
  <c r="B28" i="19"/>
  <c r="G58" i="21"/>
  <c r="G71" i="21" s="1"/>
  <c r="B71" i="20"/>
  <c r="J105" i="22"/>
  <c r="B47" i="19"/>
  <c r="B54" i="19" s="1"/>
  <c r="B55" i="19" s="1"/>
  <c r="B173" i="19" s="1"/>
  <c r="L105" i="22"/>
  <c r="K105" i="22"/>
  <c r="M105" i="22"/>
  <c r="O33" i="22"/>
  <c r="E54" i="21"/>
  <c r="E55" i="21" s="1"/>
  <c r="B54" i="18"/>
  <c r="B55" i="18" s="1"/>
  <c r="G105" i="22"/>
  <c r="O32" i="22"/>
  <c r="C105" i="22"/>
  <c r="B47" i="20"/>
  <c r="B48" i="20"/>
  <c r="G48" i="21" s="1"/>
  <c r="B173" i="18" l="1"/>
  <c r="B177" i="18" s="1"/>
  <c r="B179" i="18" s="1"/>
  <c r="E173" i="21"/>
  <c r="E177" i="21" s="1"/>
  <c r="B179" i="16"/>
  <c r="B185" i="16"/>
  <c r="B184" i="17" s="1"/>
  <c r="B185" i="17" s="1"/>
  <c r="B184" i="18" s="1"/>
  <c r="D5" i="22"/>
  <c r="C109" i="22"/>
  <c r="D109" i="22" s="1"/>
  <c r="E109" i="22" s="1"/>
  <c r="F109" i="22" s="1"/>
  <c r="G109" i="22" s="1"/>
  <c r="H109" i="22" s="1"/>
  <c r="I109" i="22" s="1"/>
  <c r="J109" i="22" s="1"/>
  <c r="K109" i="22" s="1"/>
  <c r="L109" i="22" s="1"/>
  <c r="M109" i="22" s="1"/>
  <c r="N109" i="22" s="1"/>
  <c r="D6" i="22"/>
  <c r="F178" i="21"/>
  <c r="F182" i="21" s="1"/>
  <c r="G181" i="21" s="1"/>
  <c r="F234" i="21"/>
  <c r="G28" i="21"/>
  <c r="B178" i="19"/>
  <c r="B182" i="19" s="1"/>
  <c r="B181" i="20" s="1"/>
  <c r="B28" i="20"/>
  <c r="W193" i="18"/>
  <c r="F47" i="21"/>
  <c r="F54" i="21" s="1"/>
  <c r="F55" i="21" s="1"/>
  <c r="O105" i="22"/>
  <c r="G47" i="21"/>
  <c r="G54" i="21" s="1"/>
  <c r="G55" i="21" s="1"/>
  <c r="G173" i="21" s="1"/>
  <c r="B54" i="20"/>
  <c r="B55" i="20" s="1"/>
  <c r="B173" i="20" s="1"/>
  <c r="B177" i="19"/>
  <c r="W193" i="19"/>
  <c r="B185" i="18" l="1"/>
  <c r="B184" i="19" s="1"/>
  <c r="B185" i="19" s="1"/>
  <c r="B184" i="20" s="1"/>
  <c r="E179" i="21"/>
  <c r="E185" i="21"/>
  <c r="F184" i="21" s="1"/>
  <c r="F173" i="21"/>
  <c r="F177" i="21" s="1"/>
  <c r="E5" i="22"/>
  <c r="E6" i="22"/>
  <c r="G178" i="21"/>
  <c r="G182" i="21" s="1"/>
  <c r="G177" i="21"/>
  <c r="G234" i="21"/>
  <c r="B179" i="19"/>
  <c r="B178" i="20"/>
  <c r="B182" i="20" s="1"/>
  <c r="W193" i="20"/>
  <c r="B177" i="20"/>
  <c r="F179" i="21" l="1"/>
  <c r="F185" i="21"/>
  <c r="G184" i="21" s="1"/>
  <c r="G185" i="21" s="1"/>
  <c r="F5" i="22"/>
  <c r="F6" i="22"/>
  <c r="G179" i="21"/>
  <c r="B179" i="20"/>
  <c r="B185" i="20"/>
  <c r="G6" i="22" l="1"/>
  <c r="G5" i="22"/>
  <c r="H5" i="22" l="1"/>
  <c r="H6" i="22"/>
  <c r="I6" i="22" l="1"/>
  <c r="I5" i="22"/>
  <c r="J5" i="22" l="1"/>
  <c r="J6" i="22"/>
  <c r="K5" i="22" l="1"/>
  <c r="K6" i="22"/>
  <c r="L5" i="22" l="1"/>
  <c r="L6" i="22"/>
  <c r="M5" i="22" l="1"/>
  <c r="M6" i="22"/>
  <c r="N5" i="22" l="1"/>
  <c r="N6"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Kristen  Haneke</author>
  </authors>
  <commentList>
    <comment ref="B56" authorId="0" shapeId="0" xr:uid="{00000000-0006-0000-0200-000001000000}">
      <text>
        <r>
          <rPr>
            <b/>
            <sz val="9"/>
            <color indexed="81"/>
            <rFont val="Tahoma"/>
            <family val="2"/>
          </rPr>
          <t>Marisa Varsos:</t>
        </r>
        <r>
          <rPr>
            <sz val="9"/>
            <color indexed="81"/>
            <rFont val="Tahoma"/>
            <family val="2"/>
          </rPr>
          <t xml:space="preserve">
Average of three agency projected costs + 3% increase over previous year
</t>
        </r>
      </text>
    </comment>
  </commentList>
</comments>
</file>

<file path=xl/sharedStrings.xml><?xml version="1.0" encoding="utf-8"?>
<sst xmlns="http://schemas.openxmlformats.org/spreadsheetml/2006/main" count="1815" uniqueCount="475">
  <si>
    <t>Assumptions</t>
  </si>
  <si>
    <t>Year 0</t>
  </si>
  <si>
    <t>Year 1</t>
  </si>
  <si>
    <t>Year 2</t>
  </si>
  <si>
    <t>Year 3</t>
  </si>
  <si>
    <t>Year 4</t>
  </si>
  <si>
    <t>Year 5</t>
  </si>
  <si>
    <t>Vision</t>
  </si>
  <si>
    <t>Dental</t>
  </si>
  <si>
    <t>Medicare</t>
  </si>
  <si>
    <t>Lawn Care</t>
  </si>
  <si>
    <t>Postage and Delivery</t>
  </si>
  <si>
    <t>Advertising</t>
  </si>
  <si>
    <t>Travel Registration and Entry</t>
  </si>
  <si>
    <t>Office Supplies</t>
  </si>
  <si>
    <t>Natural Gas</t>
  </si>
  <si>
    <t>Electricity</t>
  </si>
  <si>
    <t>Food</t>
  </si>
  <si>
    <t>Software</t>
  </si>
  <si>
    <t>Technology</t>
  </si>
  <si>
    <t>Fixtures and Furniture Classroom</t>
  </si>
  <si>
    <t>Fixtures and Furniture Office</t>
  </si>
  <si>
    <t>Non-Capital Equipment</t>
  </si>
  <si>
    <t>Dues and Fees</t>
  </si>
  <si>
    <t>ENROLLMENT</t>
  </si>
  <si>
    <t>Grade 1</t>
  </si>
  <si>
    <t>Grade 2</t>
  </si>
  <si>
    <t>Grade 3</t>
  </si>
  <si>
    <t>Grade 4</t>
  </si>
  <si>
    <t>Grade 5</t>
  </si>
  <si>
    <t>Grade 6</t>
  </si>
  <si>
    <t>Grade 7</t>
  </si>
  <si>
    <t>Grade 8</t>
  </si>
  <si>
    <t>Grade 9</t>
  </si>
  <si>
    <t>Grade 10</t>
  </si>
  <si>
    <t>Grade 11</t>
  </si>
  <si>
    <t>Grade 12</t>
  </si>
  <si>
    <t>Interest Income</t>
  </si>
  <si>
    <t>Substitutes</t>
  </si>
  <si>
    <t>Total Salaries</t>
  </si>
  <si>
    <t>Fire/Security</t>
  </si>
  <si>
    <t>Water/Sewer</t>
  </si>
  <si>
    <t>Custodial</t>
  </si>
  <si>
    <t>Rental of Equipment</t>
  </si>
  <si>
    <t>Telephone</t>
  </si>
  <si>
    <t>Total Property</t>
  </si>
  <si>
    <t>Total Other Objects</t>
  </si>
  <si>
    <t>Total Expenses</t>
  </si>
  <si>
    <t>Net Income</t>
  </si>
  <si>
    <t>Funded Pupil Count</t>
  </si>
  <si>
    <t>YEAR 0</t>
  </si>
  <si>
    <t>Beginning Fund Balance</t>
  </si>
  <si>
    <t>Ending Fund Balance</t>
  </si>
  <si>
    <t xml:space="preserve"> Total Salaries and Benefits</t>
  </si>
  <si>
    <t>Total Federal Support</t>
  </si>
  <si>
    <t>Total Revenues</t>
  </si>
  <si>
    <t>Revenues</t>
  </si>
  <si>
    <t>Expenses</t>
  </si>
  <si>
    <t>Unrestricted Reserve</t>
  </si>
  <si>
    <t>Other</t>
  </si>
  <si>
    <t>Professional</t>
  </si>
  <si>
    <t>Capital Construction</t>
  </si>
  <si>
    <t>Total Enrollment</t>
  </si>
  <si>
    <t>Early Childhood Education (ECE)</t>
  </si>
  <si>
    <t>Projected Free Lunch (FL) Percentage</t>
  </si>
  <si>
    <t>Projected English Language Learner (ELL) Percentage</t>
  </si>
  <si>
    <t>Interest and Service Charges</t>
  </si>
  <si>
    <t>Contingency Reserve</t>
  </si>
  <si>
    <t>YEAR 1</t>
  </si>
  <si>
    <t>YEAR 2</t>
  </si>
  <si>
    <t>YEAR 3</t>
  </si>
  <si>
    <t>YEAR 4</t>
  </si>
  <si>
    <t>YEAR 5</t>
  </si>
  <si>
    <t>Used in determining PPR allocation</t>
  </si>
  <si>
    <t>Staffing Plan</t>
  </si>
  <si>
    <t>Total FTE</t>
  </si>
  <si>
    <t>Mill Levy Override</t>
  </si>
  <si>
    <t>Per Pupil Revenue</t>
  </si>
  <si>
    <t>Tuition</t>
  </si>
  <si>
    <t>Food Services</t>
  </si>
  <si>
    <t>Student Participation Fees</t>
  </si>
  <si>
    <t>Child Care Fees</t>
  </si>
  <si>
    <t>Other Local Revenue</t>
  </si>
  <si>
    <t>Rental/Lease</t>
  </si>
  <si>
    <t>PERA</t>
  </si>
  <si>
    <t>REQUIRED PURCHASED SERVICES</t>
  </si>
  <si>
    <t>District Support Staff</t>
  </si>
  <si>
    <t>Emergency Management</t>
  </si>
  <si>
    <t>Student Information System (IC)</t>
  </si>
  <si>
    <t>Assessment Services: All State &amp; District
Required Assessments Include UIP</t>
  </si>
  <si>
    <t>Gmail</t>
  </si>
  <si>
    <t>PURCHASED SERVICES - ASSESSMENT SERVICES</t>
  </si>
  <si>
    <t>CogAT (Gifted Education)</t>
  </si>
  <si>
    <t>Data Download</t>
  </si>
  <si>
    <t>Actual Cost</t>
  </si>
  <si>
    <t>PURCHASED SERVICES - BUSINESS SERVICES</t>
  </si>
  <si>
    <t>Mail Services</t>
  </si>
  <si>
    <t>Intra-district Mail &amp; Bulk Mailings</t>
  </si>
  <si>
    <t>Art Show</t>
  </si>
  <si>
    <t>Spelling Bee</t>
  </si>
  <si>
    <t>Cyber School Service</t>
  </si>
  <si>
    <t>eDCSD CO Cyber School</t>
  </si>
  <si>
    <t>PURCHASED SERVICES - HEALTH SERVICES</t>
  </si>
  <si>
    <t>Health Oversight</t>
  </si>
  <si>
    <t>Homebound Services</t>
  </si>
  <si>
    <t>Human Resources Services</t>
  </si>
  <si>
    <t>Substitute One time Set-up Fee</t>
  </si>
  <si>
    <t>Substitute Annual/license fee</t>
  </si>
  <si>
    <t>Substitute Administration and District Posting fee per year</t>
  </si>
  <si>
    <t>PURCHASED SERVICES - SECURITY SERVICES</t>
  </si>
  <si>
    <t>School Marshal Officer Program</t>
  </si>
  <si>
    <t>School Resource Officer Program</t>
  </si>
  <si>
    <t>Total Instructional Salaries</t>
  </si>
  <si>
    <t>Total Support Salaries</t>
  </si>
  <si>
    <t>TotalBenefits</t>
  </si>
  <si>
    <t>Total Required Purchased Services</t>
  </si>
  <si>
    <t>Other State Revenue</t>
  </si>
  <si>
    <t>Federal Grant Income</t>
  </si>
  <si>
    <t>BUDGET</t>
  </si>
  <si>
    <t>FTE</t>
  </si>
  <si>
    <t>FTE Summary</t>
  </si>
  <si>
    <t>Administrative</t>
  </si>
  <si>
    <t>Licensed</t>
  </si>
  <si>
    <t>Example: 20 hours per week is 0.5 FTE</t>
  </si>
  <si>
    <t>Classified</t>
  </si>
  <si>
    <t>Student/Teacher Ratio</t>
  </si>
  <si>
    <t>Student/Staff Ratio</t>
  </si>
  <si>
    <t>Support Staffing</t>
  </si>
  <si>
    <t>Position</t>
  </si>
  <si>
    <t>Position Type</t>
  </si>
  <si>
    <t>Class Size</t>
  </si>
  <si>
    <t>Total Students</t>
  </si>
  <si>
    <t>Position Salary</t>
  </si>
  <si>
    <t>Principal</t>
  </si>
  <si>
    <t>Assistant Principal</t>
  </si>
  <si>
    <t>Business Director</t>
  </si>
  <si>
    <t>Athletic Director</t>
  </si>
  <si>
    <t>Social Worker</t>
  </si>
  <si>
    <t>Counselor</t>
  </si>
  <si>
    <t>Office Assistant</t>
  </si>
  <si>
    <t>Information Technology</t>
  </si>
  <si>
    <t>Security</t>
  </si>
  <si>
    <t>Custodian</t>
  </si>
  <si>
    <t>Subtotal - Support</t>
  </si>
  <si>
    <t>Instructional Staffing</t>
  </si>
  <si>
    <t>1st Grade</t>
  </si>
  <si>
    <t>2nd Grade</t>
  </si>
  <si>
    <t>3rd Grade</t>
  </si>
  <si>
    <t>4th Grade</t>
  </si>
  <si>
    <t>5th Grade</t>
  </si>
  <si>
    <t>6th Grade</t>
  </si>
  <si>
    <t>MS - Language Arts</t>
  </si>
  <si>
    <t>MS - Math</t>
  </si>
  <si>
    <t>MS - Science</t>
  </si>
  <si>
    <t>MS - Social Studies</t>
  </si>
  <si>
    <t>HS - English</t>
  </si>
  <si>
    <t>HS - Math</t>
  </si>
  <si>
    <t>HS - Science</t>
  </si>
  <si>
    <t>HS - Social Studies</t>
  </si>
  <si>
    <t>Electives</t>
  </si>
  <si>
    <t>Special Education</t>
  </si>
  <si>
    <t>Paraprofessionals - Special Ed</t>
  </si>
  <si>
    <t>Paraprofessionals - General</t>
  </si>
  <si>
    <t>Subtotal - Instructional</t>
  </si>
  <si>
    <t>Total Staffing</t>
  </si>
  <si>
    <t>Annual Pay Increase - Support</t>
  </si>
  <si>
    <t>Annual Pay Increase - Instructional</t>
  </si>
  <si>
    <t>Budget Template Instructions</t>
  </si>
  <si>
    <t xml:space="preserve">INSTRUCTIONS SPECIFIC TO DOUGLAS COUNTY SCHOOL DISTRICT </t>
  </si>
  <si>
    <t>INFORMATION FROM COLORADO CHARTER SCHOOL - STANDARD APPLICATION, CHECKLIST, AND REVIEW RUBRIC</t>
  </si>
  <si>
    <t>1. Component Description</t>
  </si>
  <si>
    <t>The budget and financial plan for the charter school must include a plan for revenues and expenditures and a plan for compliance with state and federal accounting and reporting requirements. The plan should demonstrate diligent financial practices, clear alignment to the other components in the application, and strong oversight. Particular attention should be given to facility and salary costs, as these often represent a large portion of the school’s budget.</t>
  </si>
  <si>
    <t>The proposed budget should be based on reasonable estimates that reflect choices made throughout the rest of the charter application. For example, enrollment projections used elsewhere in the application need to be the same enrollment projections used in the development of the budget. Similarly, facility, insurance and employment plans discussed in other sections of the application should be reflected in the budget, along with the basis for given assumptions.</t>
  </si>
  <si>
    <t>The budget should demonstrate an ability to understand the sources of funding available to the charter school and the types of expenditures required to operate the charter school. The primary source of revenue is Per Pupil Revenue (PPR). There are several other sources of revenue, some of which are temporary or restricted and some of which are dependent on market factors other than enrollment. However, PPR is the guaranteed stream of revenue which makes up most of the funding the school receives. When developing the budget all ongoing expenditures required to operate the school should be supported by PPR.</t>
  </si>
  <si>
    <t>The amount of PPR varies by school district. A charter school receives 100% of the PPR for the district in which the charter school resides. The charter school authorizer, whether a school district or the CSI, may retain up to 5% of PPR to cover the charter school’s portion of the authorizer’s central administration costs. In cases where the maximum is withheld, the charter school effectively receives 95% of its school district’s PPR. When projecting revenue numbers, the single most important factor to understand is enrollment. Enrollment projections must be accurate, and it is best to project conservatively for budget purposes.</t>
  </si>
  <si>
    <t>Other sources of revenue can be very helpful in funding specific programs or in helping with startup costs for new charter schools. These sources include federal grants, private grants, and more. CDE (www.cde.state.co.us) and the Colorado League of Charter Schools (the League) (www.coloradoleague.org ) are good resources for finding information about current sources of funding.</t>
  </si>
  <si>
    <t>When planning expenditures, it is important to understand how choices affect different areas of the budget. For example, the smaller the class size the less revenue there is to spend. Also, the more staff there is in the school the less money per staff member there is to spend. Finally, as another example, the more money spent on facility costs the less money there is for salaries and other discretionary items.</t>
  </si>
  <si>
    <t>In nearly all cases, the combination of facility costs and staff salaries/benefits represents close to 75% of spending in charter schools. As such, close attention should be paid to these two areas. In addition to these two areas, other items that need to be planned for financially include special education, various professional services, classroom supplies and materials, general supplies and materials, liability insurance, and more. Existing Colorado charter schools that have a similar mission/philosophy are a good resource for assistance with planning expenditures.</t>
  </si>
  <si>
    <t>In addition to budget projections, the charter school must comply with various requirements. In summary, the charter school needs to set up proper accounting procedures to safeguard its assets and to ensure accurate financial reporting. At the same time, it is important to be able to provide financial information in a clear, understandable format that allows board members and administration to make sound financial decisions. Note that online schools may have special considerations with respect to budgeting and financial reporting.</t>
  </si>
  <si>
    <t xml:space="preserve">2. Checklist for Comprehensive Application </t>
  </si>
  <si>
    <r>
      <t>ü</t>
    </r>
    <r>
      <rPr>
        <sz val="7"/>
        <color theme="1"/>
        <rFont val="Times New Roman"/>
        <family val="1"/>
      </rPr>
      <t xml:space="preserve">  </t>
    </r>
    <r>
      <rPr>
        <sz val="11"/>
        <color theme="1"/>
        <rFont val="Calibri"/>
        <family val="2"/>
        <scheme val="minor"/>
      </rPr>
      <t>The plan includes a five-year budget, realistic assumptions and their basis, a cash flow projection for the first year of operation, minimum enrollment needed for solvency, and adequate staffing that fits with the narrative in educational and other related application sections.</t>
    </r>
  </si>
  <si>
    <r>
      <t>ü</t>
    </r>
    <r>
      <rPr>
        <sz val="7"/>
        <color theme="1"/>
        <rFont val="Times New Roman"/>
        <family val="1"/>
      </rPr>
      <t xml:space="preserve">  </t>
    </r>
    <r>
      <rPr>
        <sz val="11"/>
        <color theme="1"/>
        <rFont val="Calibri"/>
        <family val="2"/>
        <scheme val="minor"/>
      </rPr>
      <t>The budget reflects an understanding of specific statutory requirements including separation of the general fund and Title funds and grants, Public Employees’ Retirement Association (PERA ) contributions, as well as a three percent TABOR reserve (Colo. Const. Art. X, Sect. 20) each year.</t>
    </r>
  </si>
  <si>
    <r>
      <t>ü</t>
    </r>
    <r>
      <rPr>
        <sz val="7"/>
        <color theme="1"/>
        <rFont val="Times New Roman"/>
        <family val="1"/>
      </rPr>
      <t xml:space="preserve">  </t>
    </r>
    <r>
      <rPr>
        <sz val="11"/>
        <color theme="1"/>
        <rFont val="Calibri"/>
        <family val="2"/>
        <scheme val="minor"/>
      </rPr>
      <t>The budget narrative reflects the financial policies and procedures plan, anticipated management plan that will ensure checks and balances in cash disbursement and alignment with the mission and goals.</t>
    </r>
  </si>
  <si>
    <r>
      <t>ü</t>
    </r>
    <r>
      <rPr>
        <sz val="7"/>
        <color theme="1"/>
        <rFont val="Times New Roman"/>
        <family val="1"/>
      </rPr>
      <t xml:space="preserve">  </t>
    </r>
    <r>
      <rPr>
        <sz val="11"/>
        <color theme="1"/>
        <rFont val="Calibri"/>
        <family val="2"/>
        <scheme val="minor"/>
      </rPr>
      <t>The budget narrative includes a basic startup plan (facilities funding and FFE acquisition), the curriculum and professional development plan, and the school growth plan to include needed staff along with adequate financial allocations and anticipated timelines.</t>
    </r>
  </si>
  <si>
    <r>
      <t>ü</t>
    </r>
    <r>
      <rPr>
        <sz val="7"/>
        <color theme="1"/>
        <rFont val="Times New Roman"/>
        <family val="1"/>
      </rPr>
      <t xml:space="preserve">  </t>
    </r>
    <r>
      <rPr>
        <sz val="11"/>
        <color theme="1"/>
        <rFont val="Calibri"/>
        <family val="2"/>
        <scheme val="minor"/>
      </rPr>
      <t>The budget is set up in such a way that it reflects an understanding of the CDE ’s Chart of Accounts and any financial reporting requirements of the district.</t>
    </r>
  </si>
  <si>
    <r>
      <t>ü</t>
    </r>
    <r>
      <rPr>
        <sz val="7"/>
        <color theme="1"/>
        <rFont val="Times New Roman"/>
        <family val="1"/>
      </rPr>
      <t xml:space="preserve">  </t>
    </r>
    <r>
      <rPr>
        <sz val="11"/>
        <color theme="1"/>
        <rFont val="Calibri"/>
        <family val="2"/>
        <scheme val="minor"/>
      </rPr>
      <t>The budget does not include any “soft funds,” such as grant money or donations; it includes only grants or donations that have already been received or for which commitments have been received.</t>
    </r>
  </si>
  <si>
    <r>
      <t>ü</t>
    </r>
    <r>
      <rPr>
        <sz val="7"/>
        <color theme="1"/>
        <rFont val="Times New Roman"/>
        <family val="1"/>
      </rPr>
      <t xml:space="preserve">  </t>
    </r>
    <r>
      <rPr>
        <sz val="11"/>
        <color theme="1"/>
        <rFont val="Calibri"/>
        <family val="2"/>
        <scheme val="minor"/>
      </rPr>
      <t>Evidence is provided for anticipated fundraising and grants, if cited in the application.</t>
    </r>
  </si>
  <si>
    <r>
      <t>ü</t>
    </r>
    <r>
      <rPr>
        <sz val="7"/>
        <color theme="1"/>
        <rFont val="Times New Roman"/>
        <family val="1"/>
      </rPr>
      <t xml:space="preserve">  </t>
    </r>
    <r>
      <rPr>
        <sz val="11"/>
        <color theme="1"/>
        <rFont val="Calibri"/>
        <family val="2"/>
        <scheme val="minor"/>
      </rPr>
      <t>The proposed budget balances each year and includes a five-year plan to reach at least a five percent reserve (in addition to the TABOR reserve) that the school can use for emergency purposes or as a long-term reserve.</t>
    </r>
  </si>
  <si>
    <r>
      <t>ü</t>
    </r>
    <r>
      <rPr>
        <sz val="7"/>
        <color theme="1"/>
        <rFont val="Times New Roman"/>
        <family val="1"/>
      </rPr>
      <t xml:space="preserve">  </t>
    </r>
    <r>
      <rPr>
        <sz val="11"/>
        <color theme="1"/>
        <rFont val="Calibri"/>
        <family val="2"/>
        <scheme val="minor"/>
      </rPr>
      <t>The application describes the process the school will follow to contract with a Certified Public Accountant to conduct an annual, independent financial audit. It explains how the school will remain fiscally solvent, adhere to generally acceptable accounting practices, have no material breaches, will address any concerns, and will disseminate the results from the audit to the school district and required state agencies.</t>
    </r>
  </si>
  <si>
    <r>
      <t>ü</t>
    </r>
    <r>
      <rPr>
        <sz val="7"/>
        <color theme="1"/>
        <rFont val="Times New Roman"/>
        <family val="1"/>
      </rPr>
      <t xml:space="preserve">  </t>
    </r>
    <r>
      <rPr>
        <sz val="11"/>
        <color theme="1"/>
        <rFont val="Calibri"/>
        <family val="2"/>
        <scheme val="minor"/>
      </rPr>
      <t>The application includes a list of planned services to be contracted to outside providers.</t>
    </r>
  </si>
  <si>
    <t>3. Evaluation Rubric</t>
  </si>
  <si>
    <t>An excellent proposal will present a Financial Plan with the following characteristics:</t>
  </si>
  <si>
    <r>
      <t>•</t>
    </r>
    <r>
      <rPr>
        <sz val="7"/>
        <color theme="1"/>
        <rFont val="Times New Roman"/>
        <family val="1"/>
      </rPr>
      <t xml:space="preserve">        </t>
    </r>
    <r>
      <rPr>
        <sz val="11"/>
        <color theme="1"/>
        <rFont val="Calibri"/>
        <family val="2"/>
        <scheme val="minor"/>
      </rPr>
      <t>Adequate budget assumptions and financial planning based on realistic revenue and expenditure projections and/or quotes for the term of the proposed contract (at least five years). These budget assumptions should be based on a minimum number of students needed for financial viability in addition to 100 percent of anticipated enrollment.</t>
    </r>
  </si>
  <si>
    <r>
      <t>•</t>
    </r>
    <r>
      <rPr>
        <sz val="7"/>
        <color theme="1"/>
        <rFont val="Times New Roman"/>
        <family val="1"/>
      </rPr>
      <t xml:space="preserve">        </t>
    </r>
    <r>
      <rPr>
        <sz val="11"/>
        <color theme="1"/>
        <rFont val="Calibri"/>
        <family val="2"/>
        <scheme val="minor"/>
      </rPr>
      <t>Spending priorities that align with the school’s mission, curriculum, plans for management, professional development and growth.</t>
    </r>
  </si>
  <si>
    <r>
      <t>•</t>
    </r>
    <r>
      <rPr>
        <sz val="7"/>
        <color theme="1"/>
        <rFont val="Times New Roman"/>
        <family val="1"/>
      </rPr>
      <t xml:space="preserve">        </t>
    </r>
    <r>
      <rPr>
        <sz val="11"/>
        <color theme="1"/>
        <rFont val="Calibri"/>
        <family val="2"/>
        <scheme val="minor"/>
      </rPr>
      <t>Three percent TABOR reserve and allocation of funds to PERA as required by law.</t>
    </r>
  </si>
  <si>
    <r>
      <t>•</t>
    </r>
    <r>
      <rPr>
        <sz val="7"/>
        <color theme="1"/>
        <rFont val="Times New Roman"/>
        <family val="1"/>
      </rPr>
      <t xml:space="preserve">        </t>
    </r>
    <r>
      <rPr>
        <sz val="11"/>
        <color theme="1"/>
        <rFont val="Calibri"/>
        <family val="2"/>
        <scheme val="minor"/>
      </rPr>
      <t>Budget format as prescribed by the proposed authorizer.</t>
    </r>
  </si>
  <si>
    <r>
      <t>•</t>
    </r>
    <r>
      <rPr>
        <sz val="7"/>
        <color theme="1"/>
        <rFont val="Times New Roman"/>
        <family val="1"/>
      </rPr>
      <t xml:space="preserve">        </t>
    </r>
    <r>
      <rPr>
        <sz val="11"/>
        <color theme="1"/>
        <rFont val="Calibri"/>
        <family val="2"/>
        <scheme val="minor"/>
      </rPr>
      <t>Realistic cash flow projection for the first year of operation including a plan for funding cash flow shortfalls.</t>
    </r>
  </si>
  <si>
    <r>
      <t>•</t>
    </r>
    <r>
      <rPr>
        <sz val="7"/>
        <color theme="1"/>
        <rFont val="Times New Roman"/>
        <family val="1"/>
      </rPr>
      <t xml:space="preserve">        </t>
    </r>
    <r>
      <rPr>
        <sz val="11"/>
        <color theme="1"/>
        <rFont val="Calibri"/>
        <family val="2"/>
        <scheme val="minor"/>
      </rPr>
      <t>A sound financial management system proposed with adequate checks and balances, controls and staffing.</t>
    </r>
  </si>
  <si>
    <r>
      <t>•</t>
    </r>
    <r>
      <rPr>
        <sz val="7"/>
        <color theme="1"/>
        <rFont val="Times New Roman"/>
        <family val="1"/>
      </rPr>
      <t xml:space="preserve">        </t>
    </r>
    <r>
      <rPr>
        <sz val="11"/>
        <color theme="1"/>
        <rFont val="Calibri"/>
        <family val="2"/>
        <scheme val="minor"/>
      </rPr>
      <t>A plan for making required school and employee contributions to the Colorado PERA is included.</t>
    </r>
  </si>
  <si>
    <r>
      <t>•</t>
    </r>
    <r>
      <rPr>
        <sz val="7"/>
        <color theme="1"/>
        <rFont val="Times New Roman"/>
        <family val="1"/>
      </rPr>
      <t xml:space="preserve">        </t>
    </r>
    <r>
      <rPr>
        <sz val="11"/>
        <color theme="1"/>
        <rFont val="Calibri"/>
        <family val="2"/>
        <scheme val="minor"/>
      </rPr>
      <t>There is an adequate and reasonable plan to manage startup costs without complete dependence on federal or private grant funds.</t>
    </r>
  </si>
  <si>
    <r>
      <t>•</t>
    </r>
    <r>
      <rPr>
        <sz val="7"/>
        <color theme="1"/>
        <rFont val="Times New Roman"/>
        <family val="1"/>
      </rPr>
      <t xml:space="preserve">        </t>
    </r>
    <r>
      <rPr>
        <sz val="11"/>
        <color theme="1"/>
        <rFont val="Calibri"/>
        <family val="2"/>
        <scheme val="minor"/>
      </rPr>
      <t>There is a description of how the school will conduct an annual audit of the financial and administrative operations of the school.</t>
    </r>
  </si>
  <si>
    <r>
      <t>•</t>
    </r>
    <r>
      <rPr>
        <sz val="7"/>
        <color theme="1"/>
        <rFont val="Times New Roman"/>
        <family val="1"/>
      </rPr>
      <t xml:space="preserve">        </t>
    </r>
    <r>
      <rPr>
        <sz val="11"/>
        <color theme="1"/>
        <rFont val="Calibri"/>
        <family val="2"/>
        <scheme val="minor"/>
      </rPr>
      <t>There is a description of services to be purchased from the authorizer or other outside vendor(s).</t>
    </r>
  </si>
  <si>
    <t>Licensed (Teacher) Salaries</t>
  </si>
  <si>
    <t>sum from staffing tab</t>
  </si>
  <si>
    <t>Classified (Paraprofessional) Salaries</t>
  </si>
  <si>
    <t>Substitute - Rate</t>
  </si>
  <si>
    <t>set daily rate to then be multiplied by number of substitutes per FTE</t>
  </si>
  <si>
    <t>Professional Salaries</t>
  </si>
  <si>
    <t>Licensed (Other) Salaries</t>
  </si>
  <si>
    <t>Classified (Other) Salaries</t>
  </si>
  <si>
    <t>Additional Pay - Instructional</t>
  </si>
  <si>
    <t>total for all grades</t>
  </si>
  <si>
    <t>Additional Pay - Support</t>
  </si>
  <si>
    <t>Medical</t>
  </si>
  <si>
    <t>Life/STD/LTD</t>
  </si>
  <si>
    <t>Total Other Salaries</t>
  </si>
  <si>
    <t>Qwest Geo Max</t>
  </si>
  <si>
    <t>T1 Circuit to Wan</t>
  </si>
  <si>
    <t>Network Router</t>
  </si>
  <si>
    <t>Total Security Services</t>
  </si>
  <si>
    <t>Total Health Services</t>
  </si>
  <si>
    <t>Total Business Services</t>
  </si>
  <si>
    <t>Total Assessment Services</t>
  </si>
  <si>
    <t>General Supplies</t>
  </si>
  <si>
    <t>Textbooks</t>
  </si>
  <si>
    <t>SUPPLIES AND MATERIALS</t>
  </si>
  <si>
    <t>PROPERTY</t>
  </si>
  <si>
    <t>OTHER OBJECTS</t>
  </si>
  <si>
    <t>Total Supplies and Materials</t>
  </si>
  <si>
    <t>Snow/Removal</t>
  </si>
  <si>
    <t>Trash</t>
  </si>
  <si>
    <t>Rental of Land and Building</t>
  </si>
  <si>
    <t>Liability Insurance</t>
  </si>
  <si>
    <t>Printing</t>
  </si>
  <si>
    <t>NON DCSD PURCHASED SERVICES</t>
  </si>
  <si>
    <t>Total Non DCSD Purchased Services</t>
  </si>
  <si>
    <t>INSERT SCHOOL NAME</t>
  </si>
  <si>
    <t>Local Support</t>
  </si>
  <si>
    <t>Total Local Support</t>
  </si>
  <si>
    <t>State Support</t>
  </si>
  <si>
    <t>Total State Support</t>
  </si>
  <si>
    <t>Federal Support</t>
  </si>
  <si>
    <t>SALARIES - INSTRUCTIONAL</t>
  </si>
  <si>
    <t>SALARIES - SUPPORT</t>
  </si>
  <si>
    <t>SALARIES - OTHER</t>
  </si>
  <si>
    <t>BENEFITS</t>
  </si>
  <si>
    <t>OTHER SALARIES</t>
  </si>
  <si>
    <t>SUPPORT STAFF SALARIES</t>
  </si>
  <si>
    <t>INSTRUCTIONAL STAFF SALARIES</t>
  </si>
  <si>
    <t>SUMMARY</t>
  </si>
  <si>
    <t>Charter Applicant Notes</t>
  </si>
  <si>
    <t>DCSD Notes</t>
  </si>
  <si>
    <t>Total Program (PPR x Funded Pupil Count)</t>
  </si>
  <si>
    <t>total substitute coverage per eligible staff</t>
  </si>
  <si>
    <t>Total Benefits</t>
  </si>
  <si>
    <t>1. Staffing Tab</t>
  </si>
  <si>
    <t>2. Assumptions Tab</t>
  </si>
  <si>
    <t>3. Individual Year and Summary Tabs</t>
  </si>
  <si>
    <t>If the first two tabs are filled out properly, the majority of this information will automatically populate.</t>
  </si>
  <si>
    <t>Total</t>
  </si>
  <si>
    <t>Total Program</t>
  </si>
  <si>
    <t>Total Revenue</t>
  </si>
  <si>
    <t>REVENUE</t>
  </si>
  <si>
    <t>EXPENDITURES</t>
  </si>
  <si>
    <t>Instructional Staff Salaries</t>
  </si>
  <si>
    <t>Other Salaries</t>
  </si>
  <si>
    <t>Other Benefits</t>
  </si>
  <si>
    <t>Local</t>
  </si>
  <si>
    <t>State</t>
  </si>
  <si>
    <t xml:space="preserve">Federal  </t>
  </si>
  <si>
    <t>Salaries</t>
  </si>
  <si>
    <t>Benefits</t>
  </si>
  <si>
    <t>Required Purchased Services</t>
  </si>
  <si>
    <t>Optional Purchased Services</t>
  </si>
  <si>
    <t>Assessment Services</t>
  </si>
  <si>
    <t>Business Services</t>
  </si>
  <si>
    <t>Facilities Management Services</t>
  </si>
  <si>
    <t>Health Services</t>
  </si>
  <si>
    <t>Security Services</t>
  </si>
  <si>
    <t>Non-DCSD Purchased Services</t>
  </si>
  <si>
    <t>Repairs and Maintenance</t>
  </si>
  <si>
    <t>Supplies and Materials</t>
  </si>
  <si>
    <t>Property</t>
  </si>
  <si>
    <t>Other Objects</t>
  </si>
  <si>
    <t>TABOR Reserve</t>
  </si>
  <si>
    <t>Total Expenditures</t>
  </si>
  <si>
    <t>Support Staff Salaries</t>
  </si>
  <si>
    <t>Building Size</t>
  </si>
  <si>
    <t>Facility Lease</t>
  </si>
  <si>
    <t>Cost per Square Foot</t>
  </si>
  <si>
    <t>Annual Lease Rate</t>
  </si>
  <si>
    <t>Purchase Optional Services?</t>
  </si>
  <si>
    <t>yes</t>
  </si>
  <si>
    <t>no</t>
  </si>
  <si>
    <t>Cells in yellow should be filled out by applicant</t>
  </si>
  <si>
    <t>Number of Substitutes per Eligible Staff</t>
  </si>
  <si>
    <t>FTE eligible out of total support FTE, sum from staffing tab</t>
  </si>
  <si>
    <t>Foreign Language</t>
  </si>
  <si>
    <t>PURCHASED SERVICES - CURRICULUM &amp; INSTRUCTION SERVICES</t>
  </si>
  <si>
    <t>Bank Fees</t>
  </si>
  <si>
    <t>Legal Fees</t>
  </si>
  <si>
    <t>Per Pupil</t>
  </si>
  <si>
    <t>CASH FLOW YEAR 1</t>
  </si>
  <si>
    <r>
      <t xml:space="preserve">Yellow Cells - </t>
    </r>
    <r>
      <rPr>
        <sz val="11"/>
        <color theme="1"/>
        <rFont val="Calibri"/>
        <family val="2"/>
        <scheme val="minor"/>
      </rPr>
      <t>On all of the tabs please fill out the yellow cells if applicable.</t>
    </r>
  </si>
  <si>
    <t>Unit Cost</t>
  </si>
  <si>
    <t>Required</t>
  </si>
  <si>
    <t>Infinite Campus License</t>
  </si>
  <si>
    <t>Treasurer Fees</t>
  </si>
  <si>
    <t>Workday</t>
  </si>
  <si>
    <t>Special Education Tier 1</t>
  </si>
  <si>
    <t>Optional</t>
  </si>
  <si>
    <t>Curriculum / Instruction Services</t>
  </si>
  <si>
    <t>1-20; $100
21-50; $200
51-100; $300
100+; $400</t>
  </si>
  <si>
    <t>$60/participant</t>
  </si>
  <si>
    <t>$350 per course</t>
  </si>
  <si>
    <t>Staffing</t>
  </si>
  <si>
    <t>Media Services</t>
  </si>
  <si>
    <t>Full Media Services</t>
  </si>
  <si>
    <t>Special Education Services</t>
  </si>
  <si>
    <t>Sum from staffing tab</t>
  </si>
  <si>
    <t>sum from staffing tab, can override</t>
  </si>
  <si>
    <t>yes - no year 0</t>
  </si>
  <si>
    <r>
      <t xml:space="preserve">Green Cells - </t>
    </r>
    <r>
      <rPr>
        <sz val="11"/>
        <color theme="1"/>
        <rFont val="Calibri"/>
        <family val="2"/>
        <scheme val="minor"/>
      </rPr>
      <t>Cells that are green are pre-populated with data that you can override if you would like to change the assumption.</t>
    </r>
  </si>
  <si>
    <t>Number of Benefits Eligible Staff (Medical, Dental, etc.)</t>
  </si>
  <si>
    <t>Total $ amount</t>
  </si>
  <si>
    <t>Total $ amount; Provide detail in budget narrative</t>
  </si>
  <si>
    <t>$60 per participant</t>
  </si>
  <si>
    <t>Actual Cost per student</t>
  </si>
  <si>
    <t>$50 per posting</t>
  </si>
  <si>
    <t>Check</t>
  </si>
  <si>
    <t>Number of Eligible Staff for Substitutes</t>
  </si>
  <si>
    <t>Lease rate per year; used for facility lease calculation only</t>
  </si>
  <si>
    <t>Revenue Check</t>
  </si>
  <si>
    <t>Expense Check</t>
  </si>
  <si>
    <t>TABOR</t>
  </si>
  <si>
    <t>Unrestricted</t>
  </si>
  <si>
    <t>BFB</t>
  </si>
  <si>
    <t>EFB</t>
  </si>
  <si>
    <t>Checks</t>
  </si>
  <si>
    <t>Beginning Cash Balance w/o TABOR</t>
  </si>
  <si>
    <t>Beginning Cash Balance w/ TABOR</t>
  </si>
  <si>
    <r>
      <t xml:space="preserve">Grey Cells - </t>
    </r>
    <r>
      <rPr>
        <sz val="11"/>
        <color theme="1"/>
        <rFont val="Calibri"/>
        <family val="2"/>
        <scheme val="minor"/>
      </rPr>
      <t>Should not contain any information, and nothing can be added into these cells.</t>
    </r>
  </si>
  <si>
    <t>www.cde.state.co.us/cdefinance/sfFPP.htm</t>
  </si>
  <si>
    <t>Instructional Staffing in Year 1 assumes 10 months out of 12 months for the calculated salary and benefit amount on the cash flow statement but 12 months for the budget.</t>
  </si>
  <si>
    <t>Enter in the school name at the top of the Staffing Tab on (row 1).</t>
  </si>
  <si>
    <t>4. Cash Flow Year 1</t>
  </si>
  <si>
    <t>This tab is automatically populated based on inputs from the previous tabs.</t>
  </si>
  <si>
    <t>Start-up Grant</t>
  </si>
  <si>
    <t>3% Administration Fee in Year 2 and 3</t>
  </si>
  <si>
    <t>Information Technology Services</t>
  </si>
  <si>
    <t>Overdrive renewal</t>
  </si>
  <si>
    <t>Start-up collection and cataloging services</t>
  </si>
  <si>
    <t>Varies</t>
  </si>
  <si>
    <t>Human Resources</t>
  </si>
  <si>
    <t>A separate supplemental budget form may be completed by the school; however, this form is mandatory for the DCSD charter application process.</t>
  </si>
  <si>
    <r>
      <t xml:space="preserve">White Cells - </t>
    </r>
    <r>
      <rPr>
        <sz val="11"/>
        <color theme="1"/>
        <rFont val="Calibri"/>
        <family val="2"/>
        <scheme val="minor"/>
      </rPr>
      <t>Cannot be overridden, white cells are automatically populated based on formulas calculated from previously entered data.</t>
    </r>
  </si>
  <si>
    <t>The CDE requirements for financial management and reporting are available in the Financial Policies and Procedures manual at:</t>
  </si>
  <si>
    <t>Enter in the per pupil or total revenue and expense amounts per line item using the DCSD notes in the far right column (J) of the assumptions tab.</t>
  </si>
  <si>
    <r>
      <t xml:space="preserve">In the Non-DCSD Purchased Services section there are additional services in green titled </t>
    </r>
    <r>
      <rPr>
        <i/>
        <sz val="11"/>
        <rFont val="Calibri"/>
        <family val="2"/>
        <scheme val="minor"/>
      </rPr>
      <t xml:space="preserve">Other </t>
    </r>
    <r>
      <rPr>
        <sz val="11"/>
        <rFont val="Calibri"/>
        <family val="2"/>
        <scheme val="minor"/>
      </rPr>
      <t>for you to fill out if applicable.</t>
    </r>
  </si>
  <si>
    <t>Enter in the number of FTE per grade, per subject area and per support position starting with year 0 (cell C14).  Partial FTE can be calculated using the methodology in (cell I4) on the staffing tab. Only the FTE for the positions you wish to staff need to be filled out.</t>
  </si>
  <si>
    <t>Enter in the number of students per grade for elementary school in the instructional staffing section starting with year 1 by entering the class size per FTE (cell I32).  Only the grades you will serve need to be filled out.</t>
  </si>
  <si>
    <t>The remainder of the formulas on the staffing tab (including FTE summary box and ratios at the top) will automatically populate when the above information is filled out.</t>
  </si>
  <si>
    <r>
      <t xml:space="preserve">For the positions titled </t>
    </r>
    <r>
      <rPr>
        <i/>
        <sz val="11"/>
        <rFont val="Calibri"/>
        <family val="2"/>
        <scheme val="minor"/>
      </rPr>
      <t>Other</t>
    </r>
    <r>
      <rPr>
        <sz val="11"/>
        <rFont val="Calibri"/>
        <family val="2"/>
        <scheme val="minor"/>
      </rPr>
      <t xml:space="preserve"> please fill in the appropriate title and select the appropriate position type (Licensed, Classified, Administrative, etc.) if applicable.</t>
    </r>
  </si>
  <si>
    <t>FTE eligible out of total instructional FTE, sum from staffing tab</t>
  </si>
  <si>
    <t>Start Up Grant Administration Fee</t>
  </si>
  <si>
    <t>Total $ amount, include Start Up Grant in Year 0</t>
  </si>
  <si>
    <t>$75 annually</t>
  </si>
  <si>
    <t>Movie Licensing USA</t>
  </si>
  <si>
    <t>Typing Pal</t>
  </si>
  <si>
    <t>Tumble Books</t>
  </si>
  <si>
    <t>PURCHASED SERVICES - HUMAN RESOURCES SERVICES</t>
  </si>
  <si>
    <t>Staffing Posting - basic (additional posting at cost)</t>
  </si>
  <si>
    <t>Full Media Services - includes Bibliographic services, technical support for Destiny Library, and bibliographic and technical support for e-content. Media/Resource access from the Innovation and Design Center.</t>
  </si>
  <si>
    <t>PURCHASED SERVICES - MEDIA SERVICES</t>
  </si>
  <si>
    <t>PURCHASED SERVICES - INFORMATION TECHNOLOGY SERVICES</t>
  </si>
  <si>
    <t>annual cost per qualifying employee</t>
  </si>
  <si>
    <t>Life/Short Term Disability/Long Term Disability</t>
  </si>
  <si>
    <t>Staff Posting - basic (additional posting at cost)</t>
  </si>
  <si>
    <t>Total Human Resources Services</t>
  </si>
  <si>
    <t>Substitute Annual License Fee</t>
  </si>
  <si>
    <t>Total Information Technology Services</t>
  </si>
  <si>
    <t>Total Media Services</t>
  </si>
  <si>
    <t>Total Curriculum &amp; Instruction Services</t>
  </si>
  <si>
    <t>TABOR RESERVE (Cumulative 3% X (Total Revenue - Federal Revenue) - Prior Year Ending TABOR Reserve)</t>
  </si>
  <si>
    <t>Beginning TABOR Reserve</t>
  </si>
  <si>
    <t>Ending TABOR Reserve</t>
  </si>
  <si>
    <t>Includes anyone eligible to take the ACCESS test -- Used in Title III allocation</t>
  </si>
  <si>
    <t>Curriculum &amp; Instruction Services</t>
  </si>
  <si>
    <t>TABOR is the Taxpayer Bill of Rights, passed in 1992. The State of Colorado requires each school district to reserve 3 percent or more of fiscal year spending to use only for declared emergencies called the TABOR Reserve. Individual Year Tabs include explanation of calculation for TABOR.</t>
  </si>
  <si>
    <t>Instructional and Support Salaries will auto fill from Staffing tab. Enter in the other salaries and benefits.</t>
  </si>
  <si>
    <t>Regardless of full time or part time staff eligibility, FTE is calculated by taking number of hours worked per week divided by 40 hours per week for all positions except for licensed, instructional staffing.  For licensed, instructional staffing FTE a 1.0 FTE is the equivalent of 7.5 hours per day for 5 days per week.</t>
  </si>
  <si>
    <t>My School Bucks</t>
  </si>
  <si>
    <t>3.35% processing fee to third party vendor</t>
  </si>
  <si>
    <t>Contingent Worker Fee at 0.125 (x FTEmployee) x $39.49</t>
  </si>
  <si>
    <t>8000 one-time router cost</t>
  </si>
  <si>
    <t>500 annual router maintenance</t>
  </si>
  <si>
    <t>ELD</t>
  </si>
  <si>
    <t>GTE</t>
  </si>
  <si>
    <t>NWEA MAP Testing Science</t>
  </si>
  <si>
    <t>NWEA MAP Testing Reading, Math, lanuage</t>
  </si>
  <si>
    <t>i-ready (Complies with READ act)</t>
  </si>
  <si>
    <t>Crisis Team Support</t>
  </si>
  <si>
    <t>https://docs.google.com/document/d/1WfKUeQlPuQ10x8Z7mzg6eRM_Tk0wWDfXgra5Lqoy_PI/edit?usp=sharing</t>
  </si>
  <si>
    <t>Bldg size* Annual lease rate</t>
  </si>
  <si>
    <t>Bldg size* cost per Square foot</t>
  </si>
  <si>
    <t>sq feet per student body (not FTE)</t>
  </si>
  <si>
    <t>Space sq foot per student body</t>
  </si>
  <si>
    <t>Cost/sq ft for building and land</t>
  </si>
  <si>
    <t>Charter school application process this document has link to Application and rubric (below)</t>
  </si>
  <si>
    <t>Manually enter the number of projected students for this grade</t>
  </si>
  <si>
    <t>Applicable to all staff</t>
  </si>
  <si>
    <t>Building size lease or rental - provide square footage of proposed building</t>
  </si>
  <si>
    <t xml:space="preserve"> Full Day Kindergarten</t>
  </si>
  <si>
    <t>Half Day Kindergarten</t>
  </si>
  <si>
    <t>Kindergarten - Half Day</t>
  </si>
  <si>
    <t>Kindergarten - Full Day</t>
  </si>
  <si>
    <t>Remember that Half day Kindergarten is counted at .58 for per pupil funding purposes</t>
  </si>
  <si>
    <t>Remember that Half day Kindergarten is counted at .50 for FTE purposes</t>
  </si>
  <si>
    <t xml:space="preserve">Monthly Surplus/Deficit </t>
  </si>
  <si>
    <t>**Notes - there are 3 terms related to student counts:</t>
  </si>
  <si>
    <t>Total Funded Pupil Count (FPC)</t>
  </si>
  <si>
    <t>Cells in green populate based on formula overwrite as needed</t>
  </si>
  <si>
    <t>White Cells automatically populate based on formulas calculated from previously entered data.</t>
  </si>
  <si>
    <r>
      <rPr>
        <b/>
        <sz val="11"/>
        <color theme="1"/>
        <rFont val="Calibri"/>
        <family val="2"/>
        <scheme val="minor"/>
      </rPr>
      <t>Full Time Equivalent FTE</t>
    </r>
    <r>
      <rPr>
        <sz val="11"/>
        <color theme="1"/>
        <rFont val="Calibri"/>
        <family val="2"/>
        <scheme val="minor"/>
      </rPr>
      <t xml:space="preserve">  - a full-time equivalent is based on the portion of a day that a student spends in an instructional setting. Half-day Kindergarten students are considered a 0.50 FTE for enrollment.</t>
    </r>
  </si>
  <si>
    <r>
      <rPr>
        <b/>
        <sz val="11"/>
        <color theme="1"/>
        <rFont val="Calibri"/>
        <family val="2"/>
        <scheme val="minor"/>
      </rPr>
      <t>Funded Pupil Count FPC</t>
    </r>
    <r>
      <rPr>
        <sz val="11"/>
        <color theme="1"/>
        <rFont val="Calibri"/>
        <family val="2"/>
        <scheme val="minor"/>
      </rPr>
      <t xml:space="preserve">  - Calculation to determine funding. Full time equivalent students receive one pupil count, while half-day kindergarten students receive .58. </t>
    </r>
  </si>
  <si>
    <t>In the enrollment section please fill in the ECE (Early Childhood Education) and Grades 7 through 12 if applicable. Grades K-6 auto-populate from the staffing tab.</t>
  </si>
  <si>
    <t>NWEA MAP Testing Reading, Math, language</t>
  </si>
  <si>
    <t>Contingent Worker Fee at 0.125 (x FTEmployee) x $51.94</t>
  </si>
  <si>
    <t xml:space="preserve">*Please Note Purchased Service Fees are based on FY23-24 numbers.  These Fees will increase for FY24-25 as well as FY25-26. Estimated yearly increases of 3%.   </t>
  </si>
  <si>
    <t>21-22 Trueup</t>
  </si>
  <si>
    <t>Enter in the average salary for 1 FTE in the position salary column for each of the positions you wish to staff starting with year 0 (starting in cell F14).</t>
  </si>
  <si>
    <t>Enter in the number of students per subject area for secondary school in the instructional staffing section starting with year 1 by entering the total number of students served (cell J40). Only the subject areas you will serve need to be filled out.</t>
  </si>
  <si>
    <t>Enter in the pay increases you wish to provide starting with year 1 at the bottom of the staffing tab (cell K65) for Support Staffing and starting with year 2 at the bottom of the staffing tab (cells P65 and P66) for Instructional Staffing.</t>
  </si>
  <si>
    <t>costs included and is useful in the application review.</t>
  </si>
  <si>
    <t>Please contact Kristen Haneke (Charter school accountant) if you have any questions about the template at khaneke1@dcsdk12.org or 720-433-1114.</t>
  </si>
  <si>
    <r>
      <t>ü</t>
    </r>
    <r>
      <rPr>
        <sz val="7"/>
        <color theme="1"/>
        <rFont val="Times New Roman"/>
        <family val="1"/>
      </rPr>
      <t xml:space="preserve">  </t>
    </r>
    <r>
      <rPr>
        <sz val="11"/>
        <color theme="1"/>
        <rFont val="Calibri"/>
        <family val="2"/>
        <scheme val="minor"/>
      </rPr>
      <t>Evidence or support provided for anticipated student count (letters of intent, signups for presentations, polling or survey results).</t>
    </r>
  </si>
  <si>
    <t>MLO Projected FPC</t>
  </si>
  <si>
    <t>MLO total</t>
  </si>
  <si>
    <t>Per FPC</t>
  </si>
  <si>
    <t>$698.24 per month</t>
  </si>
  <si>
    <t>22-23 true-up</t>
  </si>
  <si>
    <t>Cells in green calculate from yellow inputs overwrite as needed</t>
  </si>
  <si>
    <t>Additional fees: Treasurer, Foote detention, election</t>
  </si>
  <si>
    <t>Shared School Resource Officer Program</t>
  </si>
  <si>
    <t>This is contracted directly with law enforcement agency. Cost is an estimate, overwrite as needed.</t>
  </si>
  <si>
    <r>
      <rPr>
        <b/>
        <sz val="11"/>
        <color theme="1"/>
        <rFont val="Calibri"/>
        <family val="2"/>
        <scheme val="minor"/>
      </rPr>
      <t xml:space="preserve">Enrollment </t>
    </r>
    <r>
      <rPr>
        <sz val="11"/>
        <color theme="1"/>
        <rFont val="Calibri"/>
        <family val="2"/>
        <scheme val="minor"/>
      </rPr>
      <t>- The number of pupils enrolled on October count day within the budget year.</t>
    </r>
  </si>
  <si>
    <t>Tuition (ECE)</t>
  </si>
  <si>
    <t>BASE staffing</t>
  </si>
  <si>
    <t>Lumen Geo Max</t>
  </si>
  <si>
    <t>Additional Non DCSD Purchased Services please add label in column A and amount as needed</t>
  </si>
  <si>
    <t>Total annual $ amount</t>
  </si>
  <si>
    <t>TS Gold readiness assessment</t>
  </si>
  <si>
    <t>Year 0 Recommended PPR: $11147; Assuming 3% increase then 2%</t>
  </si>
  <si>
    <t>Total $ amount (as of 23-24 SY State supports free meals for all.)</t>
  </si>
  <si>
    <t>If budgeting for an annual contingency, the Contingency Reserve line must be filled out on each year's tab (cell B177).</t>
  </si>
  <si>
    <t>In the Non-DCSD Purchased Services section starting in (row 128) select from the pull-down in column H whether the amounts entered in columns B to G are a Total or Per Pupil dollar amount.</t>
  </si>
  <si>
    <t>In purchased services sections (rows 85-126), enter in the purchased services sections only the services you wish to purchase from DCSD by selecting yes or no in the drop down list in column H.</t>
  </si>
  <si>
    <t>Supplies and Materials, Property, and Other Objects should all be entered using total dollar amounts at the bottom of the tab (starting on row 162).</t>
  </si>
  <si>
    <r>
      <t xml:space="preserve">The Charter Applicant Notes column (I) is for you to enter in any additional information you desire to share with DCSD. </t>
    </r>
    <r>
      <rPr>
        <i/>
        <sz val="11"/>
        <color theme="1"/>
        <rFont val="Calibri"/>
        <family val="2"/>
        <scheme val="minor"/>
      </rPr>
      <t>This information can add context to</t>
    </r>
  </si>
  <si>
    <t>Before submitting your completed budget to DCSD, check that each year has a positive ending fund balance (cellB187).</t>
  </si>
  <si>
    <t>Douglas County School District Charter Application: FY 2025-2026</t>
  </si>
  <si>
    <t>Per funded pupil; Year 1 Recommended: $388, small increase in future years</t>
  </si>
  <si>
    <t xml:space="preserve">School Division PERA rate based on July 2024 for year 0 rate can increase up or down .5% each year. Rate has been stable for 3 years, can go down to 20.4%. </t>
  </si>
  <si>
    <t>Not through DCSD</t>
  </si>
  <si>
    <t>Year 1 Recommended MLO: $2298, per FPC</t>
  </si>
  <si>
    <t xml:space="preserve">*Please Note Purchased Service Fees are based on FY24-25 numbers.  These Fees will increase for FY25-26 as well as FY26-27. Estimated yearly increases of 3%.   </t>
  </si>
  <si>
    <t>25-26 estimate</t>
  </si>
  <si>
    <t>$529 per school average</t>
  </si>
  <si>
    <t>$600-800 annually</t>
  </si>
  <si>
    <t>Gifted Education</t>
  </si>
  <si>
    <t>23-24 True-up</t>
  </si>
  <si>
    <t>25-26 Projenction</t>
  </si>
  <si>
    <t>24-25 True-Up</t>
  </si>
  <si>
    <t xml:space="preserve">26-27 Estimate </t>
  </si>
  <si>
    <t xml:space="preserve">*Please Note Purchased Service Fees are based on FY25-26 numbers.  These Fees will increase for FY26-27 as well as FY27-28. Estimated yearly increases of 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</si>
</sst>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00"/>
    <numFmt numFmtId="167" formatCode="&quot;$&quot;#,##0"/>
    <numFmt numFmtId="168" formatCode="0.0"/>
  </numFmts>
  <fonts count="52" x14ac:knownFonts="1">
    <font>
      <sz val="11"/>
      <color theme="1"/>
      <name val="Calibri"/>
      <family val="2"/>
      <scheme val="minor"/>
    </font>
    <font>
      <sz val="10"/>
      <name val="Arial"/>
      <family val="2"/>
    </font>
    <font>
      <b/>
      <sz val="8"/>
      <name val="Arial"/>
      <family val="2"/>
    </font>
    <font>
      <sz val="10"/>
      <name val="Arial"/>
      <family val="2"/>
    </font>
    <font>
      <sz val="11"/>
      <color theme="1"/>
      <name val="Calibri"/>
      <family val="2"/>
      <scheme val="minor"/>
    </font>
    <font>
      <b/>
      <sz val="11"/>
      <color theme="1"/>
      <name val="Calibri"/>
      <family val="2"/>
      <scheme val="minor"/>
    </font>
    <font>
      <sz val="11"/>
      <name val="Calibri"/>
      <family val="2"/>
      <scheme val="minor"/>
    </font>
    <font>
      <b/>
      <sz val="14"/>
      <color theme="1"/>
      <name val="Calibri"/>
      <family val="2"/>
      <scheme val="minor"/>
    </font>
    <font>
      <sz val="14"/>
      <color theme="1"/>
      <name val="Calibri"/>
      <family val="2"/>
      <scheme val="minor"/>
    </font>
    <font>
      <b/>
      <sz val="11"/>
      <name val="Calibri"/>
      <family val="2"/>
      <scheme val="minor"/>
    </font>
    <font>
      <b/>
      <sz val="12"/>
      <name val="Calibri"/>
      <family val="2"/>
      <scheme val="minor"/>
    </font>
    <font>
      <b/>
      <i/>
      <sz val="11"/>
      <color theme="1"/>
      <name val="Calibri"/>
      <family val="2"/>
      <scheme val="minor"/>
    </font>
    <font>
      <b/>
      <sz val="12"/>
      <color theme="1"/>
      <name val="Calibri"/>
      <family val="2"/>
      <scheme val="minor"/>
    </font>
    <font>
      <b/>
      <sz val="14"/>
      <name val="Calibri"/>
      <family val="2"/>
      <scheme val="minor"/>
    </font>
    <font>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6"/>
      <color theme="1"/>
      <name val="Calibri"/>
      <family val="2"/>
      <scheme val="minor"/>
    </font>
    <font>
      <b/>
      <u/>
      <sz val="11"/>
      <color theme="1"/>
      <name val="Calibri"/>
      <family val="2"/>
      <scheme val="minor"/>
    </font>
    <font>
      <sz val="11"/>
      <color theme="1"/>
      <name val="Wingdings"/>
      <charset val="2"/>
    </font>
    <font>
      <sz val="7"/>
      <color theme="1"/>
      <name val="Times New Roman"/>
      <family val="1"/>
    </font>
    <font>
      <i/>
      <sz val="11"/>
      <color theme="1"/>
      <name val="Calibri"/>
      <family val="2"/>
      <scheme val="minor"/>
    </font>
    <font>
      <u/>
      <sz val="11"/>
      <color theme="1"/>
      <name val="Calibri"/>
      <family val="2"/>
      <scheme val="minor"/>
    </font>
    <font>
      <u/>
      <sz val="11"/>
      <color theme="10"/>
      <name val="Calibri"/>
      <family val="2"/>
      <scheme val="minor"/>
    </font>
    <font>
      <sz val="11"/>
      <color rgb="FFFF0000"/>
      <name val="Calibri"/>
      <family val="2"/>
      <scheme val="minor"/>
    </font>
    <font>
      <b/>
      <sz val="11"/>
      <color rgb="FFFF0000"/>
      <name val="Calibri"/>
      <family val="2"/>
      <scheme val="minor"/>
    </font>
    <font>
      <b/>
      <sz val="12"/>
      <color rgb="FFFF0000"/>
      <name val="Calibri"/>
      <family val="2"/>
      <scheme val="minor"/>
    </font>
    <font>
      <i/>
      <sz val="11"/>
      <color rgb="FFFF0000"/>
      <name val="Calibri"/>
      <family val="2"/>
      <scheme val="minor"/>
    </font>
    <font>
      <i/>
      <sz val="11"/>
      <name val="Calibri"/>
      <family val="2"/>
      <scheme val="minor"/>
    </font>
    <font>
      <b/>
      <u/>
      <sz val="11"/>
      <name val="Calibri"/>
      <family val="2"/>
      <scheme val="minor"/>
    </font>
    <font>
      <sz val="11"/>
      <color theme="5" tint="-0.249977111117893"/>
      <name val="Calibri"/>
      <family val="2"/>
      <scheme val="minor"/>
    </font>
    <font>
      <sz val="11"/>
      <color theme="4" tint="-0.249977111117893"/>
      <name val="Calibri"/>
      <family val="2"/>
      <scheme val="minor"/>
    </font>
    <font>
      <b/>
      <sz val="11"/>
      <color theme="5" tint="-0.249977111117893"/>
      <name val="Calibri"/>
      <family val="2"/>
      <scheme val="minor"/>
    </font>
    <font>
      <b/>
      <sz val="11"/>
      <color theme="4" tint="-0.249977111117893"/>
      <name val="Calibri"/>
      <family val="2"/>
      <scheme val="minor"/>
    </font>
    <font>
      <sz val="9"/>
      <color indexed="81"/>
      <name val="Tahoma"/>
      <family val="2"/>
    </font>
    <font>
      <b/>
      <sz val="9"/>
      <color indexed="81"/>
      <name val="Tahoma"/>
      <family val="2"/>
    </font>
    <font>
      <sz val="11"/>
      <color theme="0"/>
      <name val="Calibri"/>
      <family val="2"/>
      <scheme val="minor"/>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bgColor indexed="64"/>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rgb="FFFFFF99"/>
        <bgColor indexed="64"/>
      </patternFill>
    </fill>
    <fill>
      <patternFill patternType="solid">
        <fgColor rgb="FF92D050"/>
        <bgColor indexed="64"/>
      </patternFill>
    </fill>
    <fill>
      <patternFill patternType="solid">
        <fgColor theme="0"/>
        <bgColor indexed="64"/>
      </patternFill>
    </fill>
    <fill>
      <patternFill patternType="solid">
        <fgColor rgb="FFFFFF00"/>
        <bgColor indexed="64"/>
      </patternFill>
    </fill>
    <fill>
      <patternFill patternType="solid">
        <fgColor theme="6" tint="0.59999389629810485"/>
        <bgColor indexed="64"/>
      </patternFill>
    </fill>
  </fills>
  <borders count="43">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ouble">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style="thin">
        <color indexed="64"/>
      </left>
      <right/>
      <top style="medium">
        <color indexed="64"/>
      </top>
      <bottom style="medium">
        <color indexed="64"/>
      </bottom>
      <diagonal/>
    </border>
  </borders>
  <cellStyleXfs count="84">
    <xf numFmtId="0" fontId="0" fillId="0" borderId="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0" fontId="1" fillId="0" borderId="0"/>
    <xf numFmtId="0" fontId="3" fillId="0" borderId="0"/>
    <xf numFmtId="0" fontId="1" fillId="0" borderId="0"/>
    <xf numFmtId="9" fontId="4"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4" fillId="20" borderId="14">
      <alignment horizontal="left"/>
    </xf>
    <xf numFmtId="0" fontId="14" fillId="20" borderId="13">
      <alignment horizontal="left"/>
    </xf>
    <xf numFmtId="0" fontId="14" fillId="20" borderId="15">
      <alignment horizontal="left"/>
    </xf>
    <xf numFmtId="44" fontId="14" fillId="0" borderId="0" applyFont="0" applyFill="0" applyBorder="0" applyAlignment="0" applyProtection="0"/>
    <xf numFmtId="14" fontId="14" fillId="0" borderId="0" applyFont="0" applyFill="0" applyBorder="0" applyProtection="0">
      <alignment horizontal="left"/>
    </xf>
    <xf numFmtId="0" fontId="2" fillId="0" borderId="14">
      <alignment horizontal="left"/>
    </xf>
    <xf numFmtId="2" fontId="14" fillId="0" borderId="0" applyFill="0" applyProtection="0"/>
    <xf numFmtId="0" fontId="2" fillId="20" borderId="9">
      <alignment horizontal="left"/>
    </xf>
    <xf numFmtId="0" fontId="2" fillId="20" borderId="10">
      <alignment horizontal="left"/>
    </xf>
    <xf numFmtId="49" fontId="14" fillId="0" borderId="16" applyFont="0" applyFill="0" applyBorder="0" applyAlignment="0" applyProtection="0">
      <alignment horizontal="right"/>
    </xf>
    <xf numFmtId="0" fontId="14" fillId="0" borderId="0">
      <alignment horizontal="left"/>
    </xf>
    <xf numFmtId="0" fontId="2" fillId="20" borderId="17">
      <alignment horizontal="left"/>
    </xf>
    <xf numFmtId="0" fontId="14" fillId="0" borderId="14">
      <alignment horizontal="left"/>
    </xf>
    <xf numFmtId="0" fontId="2" fillId="20" borderId="18">
      <alignment horizontal="left"/>
    </xf>
    <xf numFmtId="0" fontId="2" fillId="20" borderId="19">
      <alignment horizontal="left"/>
    </xf>
    <xf numFmtId="0" fontId="2" fillId="20" borderId="20">
      <alignment horizontal="left"/>
    </xf>
    <xf numFmtId="0" fontId="14" fillId="0" borderId="16">
      <alignment horizontal="right"/>
    </xf>
    <xf numFmtId="0" fontId="17" fillId="3" borderId="0" applyNumberFormat="0" applyBorder="0" applyAlignment="0" applyProtection="0"/>
    <xf numFmtId="0" fontId="18" fillId="21" borderId="21" applyNumberFormat="0" applyAlignment="0" applyProtection="0"/>
    <xf numFmtId="0" fontId="19" fillId="22" borderId="22"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23" applyNumberFormat="0" applyFill="0" applyAlignment="0" applyProtection="0"/>
    <xf numFmtId="0" fontId="23" fillId="0" borderId="24" applyNumberFormat="0" applyFill="0" applyAlignment="0" applyProtection="0"/>
    <xf numFmtId="0" fontId="24" fillId="0" borderId="25" applyNumberFormat="0" applyFill="0" applyAlignment="0" applyProtection="0"/>
    <xf numFmtId="0" fontId="24" fillId="0" borderId="0" applyNumberFormat="0" applyFill="0" applyBorder="0" applyAlignment="0" applyProtection="0"/>
    <xf numFmtId="0" fontId="25" fillId="7" borderId="21" applyNumberFormat="0" applyAlignment="0" applyProtection="0"/>
    <xf numFmtId="0" fontId="26" fillId="0" borderId="26" applyNumberFormat="0" applyFill="0" applyAlignment="0" applyProtection="0"/>
    <xf numFmtId="0" fontId="27" fillId="23" borderId="0" applyNumberFormat="0" applyBorder="0" applyAlignment="0" applyProtection="0"/>
    <xf numFmtId="0" fontId="1" fillId="24" borderId="27" applyNumberFormat="0" applyFont="0" applyAlignment="0" applyProtection="0"/>
    <xf numFmtId="0" fontId="28" fillId="21" borderId="28" applyNumberFormat="0" applyAlignment="0" applyProtection="0"/>
    <xf numFmtId="9" fontId="1" fillId="0" borderId="0" applyFont="0" applyFill="0" applyBorder="0" applyAlignment="0" applyProtection="0"/>
    <xf numFmtId="0" fontId="29" fillId="0" borderId="0" applyNumberFormat="0" applyFill="0" applyBorder="0" applyAlignment="0" applyProtection="0"/>
    <xf numFmtId="0" fontId="30" fillId="0" borderId="29" applyNumberFormat="0" applyFill="0" applyAlignment="0" applyProtection="0"/>
    <xf numFmtId="0" fontId="31" fillId="0" borderId="0" applyNumberForma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0" fontId="38" fillId="0" borderId="0" applyNumberFormat="0" applyFill="0" applyBorder="0" applyAlignment="0" applyProtection="0"/>
  </cellStyleXfs>
  <cellXfs count="393">
    <xf numFmtId="0" fontId="0" fillId="0" borderId="0" xfId="0"/>
    <xf numFmtId="0" fontId="5" fillId="0" borderId="0" xfId="0" applyFont="1"/>
    <xf numFmtId="0" fontId="7" fillId="0" borderId="0" xfId="0" applyFont="1"/>
    <xf numFmtId="0" fontId="8" fillId="0" borderId="0" xfId="0" applyFont="1"/>
    <xf numFmtId="0" fontId="0" fillId="0" borderId="0" xfId="0" applyAlignment="1">
      <alignment wrapText="1"/>
    </xf>
    <xf numFmtId="0" fontId="6" fillId="0" borderId="1" xfId="4" applyFont="1" applyBorder="1" applyAlignment="1">
      <alignment horizontal="right"/>
    </xf>
    <xf numFmtId="0" fontId="6" fillId="0" borderId="6" xfId="4" applyFont="1" applyBorder="1" applyAlignment="1">
      <alignment horizontal="right"/>
    </xf>
    <xf numFmtId="3" fontId="9" fillId="0" borderId="0" xfId="5" applyNumberFormat="1" applyFont="1"/>
    <xf numFmtId="0" fontId="6" fillId="0" borderId="0" xfId="5" applyFont="1" applyAlignment="1">
      <alignment horizontal="left" indent="1"/>
    </xf>
    <xf numFmtId="0" fontId="9" fillId="0" borderId="0" xfId="5" applyFont="1" applyAlignment="1">
      <alignment horizontal="left" indent="1"/>
    </xf>
    <xf numFmtId="0" fontId="6" fillId="0" borderId="0" xfId="5" applyFont="1" applyAlignment="1">
      <alignment horizontal="left" indent="2"/>
    </xf>
    <xf numFmtId="0" fontId="9" fillId="0" borderId="0" xfId="5" applyFont="1" applyAlignment="1">
      <alignment horizontal="left"/>
    </xf>
    <xf numFmtId="0" fontId="11" fillId="0" borderId="0" xfId="0" applyFont="1" applyAlignment="1">
      <alignment horizontal="right"/>
    </xf>
    <xf numFmtId="40" fontId="11" fillId="0" borderId="0" xfId="0" applyNumberFormat="1" applyFont="1"/>
    <xf numFmtId="0" fontId="6" fillId="25" borderId="1" xfId="4" applyFont="1" applyFill="1" applyBorder="1" applyAlignment="1">
      <alignment horizontal="right"/>
    </xf>
    <xf numFmtId="0" fontId="5" fillId="0" borderId="30" xfId="0" applyFont="1" applyBorder="1"/>
    <xf numFmtId="0" fontId="0" fillId="0" borderId="11" xfId="0" applyBorder="1"/>
    <xf numFmtId="0" fontId="0" fillId="0" borderId="31" xfId="0" applyBorder="1"/>
    <xf numFmtId="0" fontId="0" fillId="0" borderId="12" xfId="0" applyBorder="1"/>
    <xf numFmtId="0" fontId="0" fillId="0" borderId="8" xfId="0" applyBorder="1"/>
    <xf numFmtId="0" fontId="0" fillId="0" borderId="13" xfId="0" applyBorder="1"/>
    <xf numFmtId="0" fontId="0" fillId="0" borderId="19" xfId="0" applyBorder="1" applyAlignment="1">
      <alignment horizontal="right"/>
    </xf>
    <xf numFmtId="0" fontId="0" fillId="0" borderId="18" xfId="0" applyBorder="1" applyAlignment="1">
      <alignment horizontal="right"/>
    </xf>
    <xf numFmtId="0" fontId="0" fillId="0" borderId="20" xfId="0" applyBorder="1" applyAlignment="1">
      <alignment horizontal="right"/>
    </xf>
    <xf numFmtId="0" fontId="0" fillId="0" borderId="13" xfId="0" applyBorder="1" applyAlignment="1">
      <alignment horizontal="right"/>
    </xf>
    <xf numFmtId="0" fontId="0" fillId="0" borderId="14" xfId="0" applyBorder="1" applyAlignment="1">
      <alignment horizontal="right"/>
    </xf>
    <xf numFmtId="0" fontId="0" fillId="0" borderId="15" xfId="0" applyBorder="1" applyAlignment="1">
      <alignment horizontal="right"/>
    </xf>
    <xf numFmtId="0" fontId="33" fillId="0" borderId="0" xfId="0" applyFont="1"/>
    <xf numFmtId="0" fontId="0" fillId="0" borderId="32" xfId="0" applyBorder="1"/>
    <xf numFmtId="44" fontId="0" fillId="0" borderId="0" xfId="81" applyFont="1" applyBorder="1"/>
    <xf numFmtId="44" fontId="0" fillId="0" borderId="31" xfId="81" applyFont="1" applyBorder="1"/>
    <xf numFmtId="0" fontId="0" fillId="0" borderId="33" xfId="0" applyBorder="1"/>
    <xf numFmtId="44" fontId="0" fillId="0" borderId="33" xfId="81" applyFont="1" applyBorder="1"/>
    <xf numFmtId="44" fontId="0" fillId="0" borderId="34" xfId="81" applyFont="1" applyBorder="1"/>
    <xf numFmtId="0" fontId="0" fillId="0" borderId="35" xfId="0" applyBorder="1"/>
    <xf numFmtId="0" fontId="5" fillId="26" borderId="0" xfId="0" applyFont="1" applyFill="1"/>
    <xf numFmtId="0" fontId="0" fillId="26" borderId="0" xfId="0" applyFill="1"/>
    <xf numFmtId="0" fontId="0" fillId="0" borderId="0" xfId="0" applyAlignment="1">
      <alignment horizontal="left" vertical="center" wrapText="1"/>
    </xf>
    <xf numFmtId="0" fontId="34" fillId="0" borderId="0" xfId="0" applyFont="1" applyAlignment="1">
      <alignment horizontal="left" vertical="center"/>
    </xf>
    <xf numFmtId="44" fontId="0" fillId="0" borderId="32" xfId="81" applyFont="1" applyBorder="1"/>
    <xf numFmtId="10" fontId="0" fillId="0" borderId="32" xfId="7" applyNumberFormat="1" applyFont="1" applyBorder="1"/>
    <xf numFmtId="10" fontId="0" fillId="0" borderId="0" xfId="7" applyNumberFormat="1" applyFont="1" applyBorder="1"/>
    <xf numFmtId="10" fontId="0" fillId="0" borderId="31" xfId="7" applyNumberFormat="1" applyFont="1" applyBorder="1"/>
    <xf numFmtId="0" fontId="6" fillId="0" borderId="31" xfId="4" applyFont="1" applyBorder="1" applyAlignment="1">
      <alignment horizontal="right"/>
    </xf>
    <xf numFmtId="44" fontId="0" fillId="0" borderId="32" xfId="0" applyNumberFormat="1" applyBorder="1"/>
    <xf numFmtId="44" fontId="0" fillId="0" borderId="0" xfId="0" applyNumberFormat="1"/>
    <xf numFmtId="0" fontId="7" fillId="26" borderId="3" xfId="0" applyFont="1" applyFill="1" applyBorder="1" applyAlignment="1">
      <alignment horizontal="center"/>
    </xf>
    <xf numFmtId="0" fontId="7" fillId="26" borderId="4" xfId="0" applyFont="1" applyFill="1" applyBorder="1" applyAlignment="1">
      <alignment horizontal="center"/>
    </xf>
    <xf numFmtId="0" fontId="7" fillId="26" borderId="5" xfId="0" applyFont="1" applyFill="1" applyBorder="1" applyAlignment="1">
      <alignment horizontal="center" wrapText="1"/>
    </xf>
    <xf numFmtId="0" fontId="10" fillId="0" borderId="40" xfId="5" applyFont="1" applyBorder="1" applyAlignment="1">
      <alignment wrapText="1"/>
    </xf>
    <xf numFmtId="0" fontId="10" fillId="0" borderId="40" xfId="5" applyFont="1" applyBorder="1" applyAlignment="1">
      <alignment horizontal="center" wrapText="1"/>
    </xf>
    <xf numFmtId="0" fontId="13" fillId="27" borderId="37" xfId="5" applyFont="1" applyFill="1" applyBorder="1"/>
    <xf numFmtId="0" fontId="6" fillId="0" borderId="0" xfId="5" applyFont="1" applyAlignment="1">
      <alignment horizontal="left" wrapText="1" indent="2"/>
    </xf>
    <xf numFmtId="0" fontId="0" fillId="0" borderId="0" xfId="0" applyAlignment="1">
      <alignment horizontal="left" indent="2"/>
    </xf>
    <xf numFmtId="0" fontId="0" fillId="0" borderId="19" xfId="0" applyBorder="1"/>
    <xf numFmtId="0" fontId="6" fillId="0" borderId="0" xfId="4" applyFont="1" applyAlignment="1">
      <alignment horizontal="right"/>
    </xf>
    <xf numFmtId="10" fontId="0" fillId="0" borderId="0" xfId="0" applyNumberFormat="1"/>
    <xf numFmtId="0" fontId="5" fillId="0" borderId="0" xfId="0" applyFont="1" applyAlignment="1">
      <alignment wrapText="1"/>
    </xf>
    <xf numFmtId="0" fontId="12" fillId="0" borderId="10" xfId="0" applyFont="1" applyBorder="1"/>
    <xf numFmtId="0" fontId="10" fillId="0" borderId="10" xfId="5" applyFont="1" applyBorder="1" applyAlignment="1">
      <alignment horizontal="left" indent="1"/>
    </xf>
    <xf numFmtId="3" fontId="9" fillId="0" borderId="0" xfId="5" applyNumberFormat="1" applyFont="1" applyAlignment="1">
      <alignment horizontal="center"/>
    </xf>
    <xf numFmtId="0" fontId="0" fillId="0" borderId="32" xfId="0" applyBorder="1" applyAlignment="1">
      <alignment wrapText="1"/>
    </xf>
    <xf numFmtId="10" fontId="0" fillId="26" borderId="8" xfId="0" applyNumberFormat="1" applyFill="1" applyBorder="1"/>
    <xf numFmtId="44" fontId="0" fillId="26" borderId="0" xfId="81" applyFont="1" applyFill="1" applyBorder="1"/>
    <xf numFmtId="0" fontId="0" fillId="26" borderId="32" xfId="0" applyFill="1" applyBorder="1"/>
    <xf numFmtId="44" fontId="0" fillId="26" borderId="19" xfId="81" applyFont="1" applyFill="1" applyBorder="1"/>
    <xf numFmtId="0" fontId="36" fillId="0" borderId="0" xfId="0" applyFont="1"/>
    <xf numFmtId="0" fontId="0" fillId="0" borderId="0" xfId="0" applyAlignment="1">
      <alignment horizontal="left"/>
    </xf>
    <xf numFmtId="0" fontId="0" fillId="0" borderId="0" xfId="0" applyProtection="1">
      <protection locked="0"/>
    </xf>
    <xf numFmtId="0" fontId="0" fillId="0" borderId="20" xfId="0" applyBorder="1" applyProtection="1">
      <protection locked="0"/>
    </xf>
    <xf numFmtId="17" fontId="5" fillId="0" borderId="0" xfId="0" applyNumberFormat="1" applyFont="1"/>
    <xf numFmtId="164" fontId="0" fillId="0" borderId="0" xfId="81" applyNumberFormat="1" applyFont="1"/>
    <xf numFmtId="164" fontId="5" fillId="0" borderId="0" xfId="81" applyNumberFormat="1" applyFont="1"/>
    <xf numFmtId="44" fontId="0" fillId="26" borderId="13" xfId="81" applyFont="1" applyFill="1" applyBorder="1"/>
    <xf numFmtId="0" fontId="0" fillId="29" borderId="2" xfId="0" applyFill="1" applyBorder="1" applyAlignment="1" applyProtection="1">
      <alignment wrapText="1"/>
      <protection locked="0"/>
    </xf>
    <xf numFmtId="0" fontId="0" fillId="29" borderId="7" xfId="0" applyFill="1" applyBorder="1" applyAlignment="1" applyProtection="1">
      <alignment wrapText="1"/>
      <protection locked="0"/>
    </xf>
    <xf numFmtId="0" fontId="0" fillId="29" borderId="13" xfId="0" applyFill="1" applyBorder="1" applyProtection="1">
      <protection locked="0"/>
    </xf>
    <xf numFmtId="0" fontId="0" fillId="29" borderId="32" xfId="0" applyFill="1" applyBorder="1" applyProtection="1">
      <protection locked="0"/>
    </xf>
    <xf numFmtId="0" fontId="0" fillId="29" borderId="0" xfId="0" applyFill="1" applyProtection="1">
      <protection locked="0"/>
    </xf>
    <xf numFmtId="165" fontId="0" fillId="0" borderId="0" xfId="82" applyNumberFormat="1" applyFont="1"/>
    <xf numFmtId="165" fontId="0" fillId="26" borderId="0" xfId="82" applyNumberFormat="1" applyFont="1" applyFill="1"/>
    <xf numFmtId="164" fontId="0" fillId="29" borderId="0" xfId="81" applyNumberFormat="1" applyFont="1" applyFill="1" applyBorder="1" applyProtection="1">
      <protection locked="0"/>
    </xf>
    <xf numFmtId="164" fontId="0" fillId="0" borderId="31" xfId="81" applyNumberFormat="1" applyFont="1" applyBorder="1"/>
    <xf numFmtId="164" fontId="0" fillId="0" borderId="33" xfId="81" applyNumberFormat="1" applyFont="1" applyBorder="1"/>
    <xf numFmtId="164" fontId="0" fillId="0" borderId="34" xfId="81" applyNumberFormat="1" applyFont="1" applyBorder="1"/>
    <xf numFmtId="164" fontId="0" fillId="0" borderId="35" xfId="81" applyNumberFormat="1" applyFont="1" applyBorder="1"/>
    <xf numFmtId="164" fontId="0" fillId="0" borderId="36" xfId="81" applyNumberFormat="1" applyFont="1" applyBorder="1"/>
    <xf numFmtId="0" fontId="6" fillId="0" borderId="11" xfId="0" applyFont="1" applyBorder="1"/>
    <xf numFmtId="0" fontId="6" fillId="0" borderId="12" xfId="0" applyFont="1" applyBorder="1"/>
    <xf numFmtId="164" fontId="0" fillId="26" borderId="20" xfId="81" applyNumberFormat="1" applyFont="1" applyFill="1" applyBorder="1" applyProtection="1"/>
    <xf numFmtId="164" fontId="0" fillId="26" borderId="31" xfId="81" applyNumberFormat="1" applyFont="1" applyFill="1" applyBorder="1" applyProtection="1"/>
    <xf numFmtId="43" fontId="0" fillId="26" borderId="15" xfId="82" applyFont="1" applyFill="1" applyBorder="1" applyProtection="1"/>
    <xf numFmtId="164" fontId="0" fillId="26" borderId="11" xfId="81" applyNumberFormat="1" applyFont="1" applyFill="1" applyBorder="1" applyProtection="1"/>
    <xf numFmtId="164" fontId="0" fillId="26" borderId="12" xfId="81" applyNumberFormat="1" applyFont="1" applyFill="1" applyBorder="1" applyProtection="1"/>
    <xf numFmtId="44" fontId="0" fillId="26" borderId="12" xfId="81" applyFont="1" applyFill="1" applyBorder="1" applyProtection="1"/>
    <xf numFmtId="164" fontId="0" fillId="26" borderId="8" xfId="81" applyNumberFormat="1" applyFont="1" applyFill="1" applyBorder="1" applyProtection="1"/>
    <xf numFmtId="44" fontId="0" fillId="26" borderId="11" xfId="81" applyFont="1" applyFill="1" applyBorder="1" applyProtection="1"/>
    <xf numFmtId="44" fontId="0" fillId="26" borderId="8" xfId="81" applyFont="1" applyFill="1" applyBorder="1" applyProtection="1"/>
    <xf numFmtId="40" fontId="0" fillId="26" borderId="11" xfId="0" applyNumberFormat="1" applyFill="1" applyBorder="1"/>
    <xf numFmtId="40" fontId="0" fillId="26" borderId="12" xfId="0" applyNumberFormat="1" applyFill="1" applyBorder="1"/>
    <xf numFmtId="10" fontId="0" fillId="26" borderId="12" xfId="0" applyNumberFormat="1" applyFill="1" applyBorder="1"/>
    <xf numFmtId="40" fontId="0" fillId="29" borderId="19" xfId="0" applyNumberFormat="1" applyFill="1" applyBorder="1" applyProtection="1">
      <protection locked="0"/>
    </xf>
    <xf numFmtId="40" fontId="0" fillId="29" borderId="18" xfId="0" applyNumberFormat="1" applyFill="1" applyBorder="1" applyProtection="1">
      <protection locked="0"/>
    </xf>
    <xf numFmtId="40" fontId="0" fillId="29" borderId="20" xfId="0" applyNumberFormat="1" applyFill="1" applyBorder="1" applyProtection="1">
      <protection locked="0"/>
    </xf>
    <xf numFmtId="40" fontId="0" fillId="25" borderId="32" xfId="0" applyNumberFormat="1" applyFill="1" applyBorder="1"/>
    <xf numFmtId="40" fontId="0" fillId="25" borderId="0" xfId="0" applyNumberFormat="1" applyFill="1"/>
    <xf numFmtId="40" fontId="0" fillId="25" borderId="31" xfId="0" applyNumberFormat="1" applyFill="1" applyBorder="1"/>
    <xf numFmtId="0" fontId="0" fillId="29" borderId="30" xfId="0" applyFill="1" applyBorder="1" applyProtection="1">
      <protection locked="0"/>
    </xf>
    <xf numFmtId="0" fontId="5" fillId="29" borderId="0" xfId="0" applyFont="1" applyFill="1" applyAlignment="1">
      <alignment wrapText="1"/>
    </xf>
    <xf numFmtId="0" fontId="5" fillId="0" borderId="12" xfId="0" applyFont="1" applyBorder="1"/>
    <xf numFmtId="164" fontId="0" fillId="0" borderId="12" xfId="81" applyNumberFormat="1" applyFont="1" applyBorder="1"/>
    <xf numFmtId="165" fontId="0" fillId="0" borderId="12" xfId="82" applyNumberFormat="1" applyFont="1" applyBorder="1"/>
    <xf numFmtId="164" fontId="5" fillId="0" borderId="12" xfId="81" applyNumberFormat="1" applyFont="1" applyBorder="1"/>
    <xf numFmtId="165" fontId="6" fillId="0" borderId="0" xfId="82" applyNumberFormat="1" applyFont="1"/>
    <xf numFmtId="165" fontId="9" fillId="0" borderId="0" xfId="82" applyNumberFormat="1" applyFont="1"/>
    <xf numFmtId="165" fontId="9" fillId="0" borderId="10" xfId="82" applyNumberFormat="1" applyFont="1" applyBorder="1"/>
    <xf numFmtId="165" fontId="6" fillId="0" borderId="14" xfId="82" applyNumberFormat="1" applyFont="1" applyBorder="1"/>
    <xf numFmtId="165" fontId="6" fillId="0" borderId="0" xfId="82" applyNumberFormat="1" applyFont="1" applyBorder="1"/>
    <xf numFmtId="165" fontId="6" fillId="0" borderId="0" xfId="82" applyNumberFormat="1" applyFont="1" applyFill="1"/>
    <xf numFmtId="165" fontId="6" fillId="0" borderId="14" xfId="82" applyNumberFormat="1" applyFont="1" applyFill="1" applyBorder="1"/>
    <xf numFmtId="165" fontId="9" fillId="0" borderId="14" xfId="82" applyNumberFormat="1" applyFont="1" applyBorder="1"/>
    <xf numFmtId="165" fontId="9" fillId="27" borderId="39" xfId="82" applyNumberFormat="1" applyFont="1" applyFill="1" applyBorder="1"/>
    <xf numFmtId="165" fontId="9" fillId="29" borderId="30" xfId="82" applyNumberFormat="1" applyFont="1" applyFill="1" applyBorder="1" applyProtection="1">
      <protection locked="0"/>
    </xf>
    <xf numFmtId="165" fontId="9" fillId="0" borderId="0" xfId="82" applyNumberFormat="1" applyFont="1" applyFill="1"/>
    <xf numFmtId="9" fontId="5" fillId="29" borderId="30" xfId="7" applyFont="1" applyFill="1" applyBorder="1" applyProtection="1">
      <protection locked="0"/>
    </xf>
    <xf numFmtId="0" fontId="0" fillId="0" borderId="20" xfId="0" applyBorder="1"/>
    <xf numFmtId="0" fontId="7" fillId="0" borderId="0" xfId="0" applyFont="1" applyAlignment="1">
      <alignment horizontal="left" wrapText="1"/>
    </xf>
    <xf numFmtId="10" fontId="0" fillId="29" borderId="32" xfId="0" applyNumberFormat="1" applyFill="1" applyBorder="1" applyProtection="1">
      <protection locked="0"/>
    </xf>
    <xf numFmtId="10" fontId="0" fillId="29" borderId="0" xfId="0" applyNumberFormat="1" applyFill="1" applyProtection="1">
      <protection locked="0"/>
    </xf>
    <xf numFmtId="10" fontId="0" fillId="29" borderId="31" xfId="0" applyNumberFormat="1" applyFill="1" applyBorder="1" applyProtection="1">
      <protection locked="0"/>
    </xf>
    <xf numFmtId="10" fontId="0" fillId="29" borderId="13" xfId="0" applyNumberFormat="1" applyFill="1" applyBorder="1" applyProtection="1">
      <protection locked="0"/>
    </xf>
    <xf numFmtId="10" fontId="0" fillId="29" borderId="14" xfId="0" applyNumberFormat="1" applyFill="1" applyBorder="1" applyProtection="1">
      <protection locked="0"/>
    </xf>
    <xf numFmtId="10" fontId="0" fillId="29" borderId="15" xfId="0" applyNumberFormat="1" applyFill="1" applyBorder="1" applyProtection="1">
      <protection locked="0"/>
    </xf>
    <xf numFmtId="0" fontId="5" fillId="0" borderId="0" xfId="0" applyFont="1" applyAlignment="1">
      <alignment horizontal="left"/>
    </xf>
    <xf numFmtId="0" fontId="7" fillId="28" borderId="37" xfId="0" applyFont="1" applyFill="1" applyBorder="1" applyAlignment="1">
      <alignment horizontal="center"/>
    </xf>
    <xf numFmtId="42" fontId="0" fillId="26" borderId="18" xfId="81" applyNumberFormat="1" applyFont="1" applyFill="1" applyBorder="1"/>
    <xf numFmtId="42" fontId="0" fillId="29" borderId="18" xfId="81" applyNumberFormat="1" applyFont="1" applyFill="1" applyBorder="1" applyProtection="1">
      <protection locked="0"/>
    </xf>
    <xf numFmtId="42" fontId="0" fillId="26" borderId="0" xfId="81" applyNumberFormat="1" applyFont="1" applyFill="1" applyBorder="1"/>
    <xf numFmtId="42" fontId="0" fillId="29" borderId="0" xfId="81" applyNumberFormat="1" applyFont="1" applyFill="1" applyBorder="1" applyProtection="1">
      <protection locked="0"/>
    </xf>
    <xf numFmtId="42" fontId="0" fillId="29" borderId="14" xfId="81" applyNumberFormat="1" applyFont="1" applyFill="1" applyBorder="1" applyProtection="1">
      <protection locked="0"/>
    </xf>
    <xf numFmtId="42" fontId="0" fillId="0" borderId="18" xfId="81" applyNumberFormat="1" applyFont="1" applyFill="1" applyBorder="1"/>
    <xf numFmtId="42" fontId="0" fillId="0" borderId="20" xfId="81" applyNumberFormat="1" applyFont="1" applyFill="1" applyBorder="1"/>
    <xf numFmtId="42" fontId="0" fillId="0" borderId="0" xfId="81" applyNumberFormat="1" applyFont="1" applyFill="1" applyBorder="1"/>
    <xf numFmtId="42" fontId="0" fillId="0" borderId="31" xfId="81" applyNumberFormat="1" applyFont="1" applyFill="1" applyBorder="1"/>
    <xf numFmtId="42" fontId="0" fillId="0" borderId="19" xfId="81" applyNumberFormat="1" applyFont="1" applyFill="1" applyBorder="1"/>
    <xf numFmtId="42" fontId="0" fillId="0" borderId="32" xfId="81" applyNumberFormat="1" applyFont="1" applyFill="1" applyBorder="1"/>
    <xf numFmtId="42" fontId="0" fillId="29" borderId="31" xfId="81" applyNumberFormat="1" applyFont="1" applyFill="1" applyBorder="1" applyProtection="1">
      <protection locked="0"/>
    </xf>
    <xf numFmtId="42" fontId="0" fillId="29" borderId="15" xfId="81" applyNumberFormat="1" applyFont="1" applyFill="1" applyBorder="1" applyProtection="1">
      <protection locked="0"/>
    </xf>
    <xf numFmtId="42" fontId="0" fillId="29" borderId="32" xfId="81" applyNumberFormat="1" applyFont="1" applyFill="1" applyBorder="1" applyProtection="1">
      <protection locked="0"/>
    </xf>
    <xf numFmtId="42" fontId="0" fillId="29" borderId="13" xfId="81" applyNumberFormat="1" applyFont="1" applyFill="1" applyBorder="1" applyProtection="1">
      <protection locked="0"/>
    </xf>
    <xf numFmtId="164" fontId="0" fillId="30" borderId="0" xfId="81" applyNumberFormat="1" applyFont="1" applyFill="1" applyBorder="1" applyProtection="1">
      <protection locked="0"/>
    </xf>
    <xf numFmtId="0" fontId="0" fillId="30" borderId="31" xfId="0" applyFill="1" applyBorder="1" applyProtection="1">
      <protection locked="0"/>
    </xf>
    <xf numFmtId="0" fontId="36" fillId="30" borderId="31" xfId="0" applyFont="1" applyFill="1" applyBorder="1" applyProtection="1">
      <protection locked="0"/>
    </xf>
    <xf numFmtId="0" fontId="0" fillId="30" borderId="15" xfId="0" applyFill="1" applyBorder="1" applyProtection="1">
      <protection locked="0"/>
    </xf>
    <xf numFmtId="0" fontId="0" fillId="30" borderId="0" xfId="0" applyFill="1" applyProtection="1">
      <protection locked="0"/>
    </xf>
    <xf numFmtId="0" fontId="36" fillId="30" borderId="15" xfId="0" applyFont="1" applyFill="1" applyBorder="1" applyProtection="1">
      <protection locked="0"/>
    </xf>
    <xf numFmtId="0" fontId="0" fillId="30" borderId="14" xfId="0" applyFill="1" applyBorder="1" applyProtection="1">
      <protection locked="0"/>
    </xf>
    <xf numFmtId="42" fontId="0" fillId="30" borderId="0" xfId="81" applyNumberFormat="1" applyFont="1" applyFill="1" applyBorder="1" applyProtection="1">
      <protection locked="0"/>
    </xf>
    <xf numFmtId="44" fontId="0" fillId="29" borderId="11" xfId="81" applyFont="1" applyFill="1" applyBorder="1" applyProtection="1">
      <protection locked="0"/>
    </xf>
    <xf numFmtId="44" fontId="0" fillId="29" borderId="8" xfId="81" applyFont="1" applyFill="1" applyBorder="1" applyProtection="1">
      <protection locked="0"/>
    </xf>
    <xf numFmtId="44" fontId="0" fillId="29" borderId="12" xfId="81" applyFont="1" applyFill="1" applyBorder="1" applyProtection="1">
      <protection locked="0"/>
    </xf>
    <xf numFmtId="42" fontId="0" fillId="30" borderId="18" xfId="81" applyNumberFormat="1" applyFont="1" applyFill="1" applyBorder="1" applyProtection="1">
      <protection locked="0"/>
    </xf>
    <xf numFmtId="40" fontId="0" fillId="0" borderId="0" xfId="0" applyNumberFormat="1"/>
    <xf numFmtId="0" fontId="0" fillId="0" borderId="0" xfId="0" applyAlignment="1">
      <alignment horizontal="left" indent="1"/>
    </xf>
    <xf numFmtId="0" fontId="37" fillId="0" borderId="0" xfId="0" applyFont="1" applyAlignment="1">
      <alignment horizontal="left" indent="1"/>
    </xf>
    <xf numFmtId="0" fontId="36" fillId="30" borderId="32" xfId="0" applyFont="1" applyFill="1" applyBorder="1" applyProtection="1">
      <protection locked="0"/>
    </xf>
    <xf numFmtId="0" fontId="36" fillId="30" borderId="13" xfId="0" applyFont="1" applyFill="1" applyBorder="1" applyProtection="1">
      <protection locked="0"/>
    </xf>
    <xf numFmtId="43" fontId="0" fillId="0" borderId="0" xfId="0" applyNumberFormat="1"/>
    <xf numFmtId="41" fontId="0" fillId="30" borderId="14" xfId="82" applyNumberFormat="1" applyFont="1" applyFill="1" applyBorder="1" applyProtection="1">
      <protection locked="0"/>
    </xf>
    <xf numFmtId="41" fontId="0" fillId="30" borderId="15" xfId="82" applyNumberFormat="1" applyFont="1" applyFill="1" applyBorder="1" applyProtection="1">
      <protection locked="0"/>
    </xf>
    <xf numFmtId="41" fontId="0" fillId="30" borderId="13" xfId="82" applyNumberFormat="1" applyFont="1" applyFill="1" applyBorder="1" applyProtection="1">
      <protection locked="0"/>
    </xf>
    <xf numFmtId="41" fontId="0" fillId="30" borderId="0" xfId="82" applyNumberFormat="1" applyFont="1" applyFill="1" applyBorder="1" applyProtection="1">
      <protection locked="0"/>
    </xf>
    <xf numFmtId="0" fontId="0" fillId="0" borderId="0" xfId="0" applyAlignment="1">
      <alignment vertical="center" wrapText="1"/>
    </xf>
    <xf numFmtId="0" fontId="34" fillId="0" borderId="0" xfId="0" applyFont="1" applyAlignment="1">
      <alignment vertical="center" wrapText="1"/>
    </xf>
    <xf numFmtId="0" fontId="34" fillId="0" borderId="0" xfId="0" applyFont="1" applyAlignment="1">
      <alignment vertical="center"/>
    </xf>
    <xf numFmtId="0" fontId="5" fillId="0" borderId="0" xfId="0" applyFont="1" applyAlignment="1">
      <alignment vertical="center"/>
    </xf>
    <xf numFmtId="0" fontId="32" fillId="0" borderId="0" xfId="0" applyFont="1"/>
    <xf numFmtId="41" fontId="0" fillId="29" borderId="0" xfId="82" applyNumberFormat="1" applyFont="1" applyFill="1" applyBorder="1" applyProtection="1">
      <protection locked="0"/>
    </xf>
    <xf numFmtId="42" fontId="0" fillId="26" borderId="0" xfId="81" applyNumberFormat="1" applyFont="1" applyFill="1" applyBorder="1" applyProtection="1"/>
    <xf numFmtId="42" fontId="0" fillId="26" borderId="14" xfId="81" applyNumberFormat="1" applyFont="1" applyFill="1" applyBorder="1" applyProtection="1"/>
    <xf numFmtId="42" fontId="0" fillId="0" borderId="0" xfId="0" applyNumberFormat="1"/>
    <xf numFmtId="0" fontId="33" fillId="27" borderId="30" xfId="0" applyFont="1" applyFill="1" applyBorder="1"/>
    <xf numFmtId="41" fontId="0" fillId="0" borderId="0" xfId="0" applyNumberFormat="1"/>
    <xf numFmtId="165" fontId="0" fillId="0" borderId="0" xfId="0" applyNumberFormat="1"/>
    <xf numFmtId="0" fontId="0" fillId="0" borderId="0" xfId="0" applyAlignment="1">
      <alignment horizontal="right"/>
    </xf>
    <xf numFmtId="164" fontId="0" fillId="0" borderId="0" xfId="0" applyNumberFormat="1"/>
    <xf numFmtId="0" fontId="0" fillId="26" borderId="14" xfId="0" applyFill="1" applyBorder="1"/>
    <xf numFmtId="0" fontId="5" fillId="27" borderId="13" xfId="0" applyFont="1" applyFill="1" applyBorder="1"/>
    <xf numFmtId="0" fontId="5" fillId="27" borderId="14" xfId="0" applyFont="1" applyFill="1" applyBorder="1"/>
    <xf numFmtId="0" fontId="5" fillId="27" borderId="15" xfId="0" applyFont="1" applyFill="1" applyBorder="1"/>
    <xf numFmtId="0" fontId="5" fillId="27" borderId="17" xfId="0" applyFont="1" applyFill="1" applyBorder="1"/>
    <xf numFmtId="164" fontId="0" fillId="31" borderId="30" xfId="81" applyNumberFormat="1" applyFont="1" applyFill="1" applyBorder="1" applyProtection="1"/>
    <xf numFmtId="164" fontId="0" fillId="31" borderId="17" xfId="81" applyNumberFormat="1" applyFont="1" applyFill="1" applyBorder="1" applyProtection="1"/>
    <xf numFmtId="164" fontId="0" fillId="31" borderId="9" xfId="81" applyNumberFormat="1" applyFont="1" applyFill="1" applyBorder="1" applyProtection="1"/>
    <xf numFmtId="164" fontId="0" fillId="31" borderId="30" xfId="81" applyNumberFormat="1" applyFont="1" applyFill="1" applyBorder="1"/>
    <xf numFmtId="164" fontId="0" fillId="31" borderId="17" xfId="81" applyNumberFormat="1" applyFont="1" applyFill="1" applyBorder="1"/>
    <xf numFmtId="164" fontId="0" fillId="31" borderId="9" xfId="81" applyNumberFormat="1" applyFont="1" applyFill="1" applyBorder="1"/>
    <xf numFmtId="0" fontId="5" fillId="31" borderId="9" xfId="0" applyFont="1" applyFill="1" applyBorder="1"/>
    <xf numFmtId="0" fontId="5" fillId="31" borderId="30" xfId="0" applyFont="1" applyFill="1" applyBorder="1"/>
    <xf numFmtId="0" fontId="5" fillId="31" borderId="9" xfId="0" applyFont="1" applyFill="1" applyBorder="1" applyAlignment="1">
      <alignment horizontal="left"/>
    </xf>
    <xf numFmtId="0" fontId="5" fillId="0" borderId="0" xfId="0" applyFont="1" applyAlignment="1">
      <alignment horizontal="left" vertical="center"/>
    </xf>
    <xf numFmtId="0" fontId="0" fillId="0" borderId="0" xfId="0" applyAlignment="1">
      <alignment horizontal="left" vertical="center"/>
    </xf>
    <xf numFmtId="164" fontId="0" fillId="26" borderId="19" xfId="81" applyNumberFormat="1" applyFont="1" applyFill="1" applyBorder="1" applyProtection="1"/>
    <xf numFmtId="164" fontId="0" fillId="26" borderId="32" xfId="81" applyNumberFormat="1" applyFont="1" applyFill="1" applyBorder="1" applyProtection="1"/>
    <xf numFmtId="164" fontId="0" fillId="26" borderId="13" xfId="0" applyNumberFormat="1" applyFill="1" applyBorder="1"/>
    <xf numFmtId="44" fontId="0" fillId="26" borderId="0" xfId="81" applyFont="1" applyFill="1" applyBorder="1" applyProtection="1"/>
    <xf numFmtId="0" fontId="0" fillId="26" borderId="13" xfId="0" applyFill="1" applyBorder="1"/>
    <xf numFmtId="44" fontId="0" fillId="26" borderId="14" xfId="81" applyFont="1" applyFill="1" applyBorder="1" applyProtection="1"/>
    <xf numFmtId="44" fontId="0" fillId="29" borderId="31" xfId="81" applyFont="1" applyFill="1" applyBorder="1" applyProtection="1">
      <protection locked="0"/>
    </xf>
    <xf numFmtId="0" fontId="39" fillId="0" borderId="0" xfId="0" applyFont="1"/>
    <xf numFmtId="42" fontId="39" fillId="0" borderId="0" xfId="81" applyNumberFormat="1" applyFont="1" applyFill="1" applyBorder="1" applyProtection="1"/>
    <xf numFmtId="42" fontId="39" fillId="0" borderId="14" xfId="81" applyNumberFormat="1" applyFont="1" applyFill="1" applyBorder="1" applyProtection="1"/>
    <xf numFmtId="165" fontId="40" fillId="0" borderId="0" xfId="82" applyNumberFormat="1" applyFont="1"/>
    <xf numFmtId="0" fontId="42" fillId="0" borderId="0" xfId="5" applyFont="1" applyAlignment="1">
      <alignment horizontal="left" indent="1"/>
    </xf>
    <xf numFmtId="165" fontId="39" fillId="0" borderId="0" xfId="82" applyNumberFormat="1" applyFont="1"/>
    <xf numFmtId="0" fontId="40" fillId="0" borderId="0" xfId="0" applyFont="1"/>
    <xf numFmtId="164" fontId="39" fillId="0" borderId="0" xfId="81" applyNumberFormat="1" applyFont="1"/>
    <xf numFmtId="43" fontId="9" fillId="0" borderId="14" xfId="82" applyFont="1" applyBorder="1" applyAlignment="1">
      <alignment horizontal="right"/>
    </xf>
    <xf numFmtId="43" fontId="6" fillId="0" borderId="0" xfId="82" applyFont="1" applyAlignment="1">
      <alignment horizontal="right"/>
    </xf>
    <xf numFmtId="0" fontId="6" fillId="0" borderId="0" xfId="0" applyFont="1" applyAlignment="1">
      <alignment horizontal="left"/>
    </xf>
    <xf numFmtId="0" fontId="40" fillId="0" borderId="0" xfId="0" applyFont="1" applyAlignment="1">
      <alignment horizontal="left"/>
    </xf>
    <xf numFmtId="0" fontId="39" fillId="0" borderId="0" xfId="0" applyFont="1" applyAlignment="1">
      <alignment horizontal="left"/>
    </xf>
    <xf numFmtId="0" fontId="6" fillId="0" borderId="0" xfId="0" applyFont="1" applyAlignment="1">
      <alignment wrapText="1"/>
    </xf>
    <xf numFmtId="0" fontId="6" fillId="0" borderId="0" xfId="0" applyFont="1"/>
    <xf numFmtId="0" fontId="5" fillId="27" borderId="30" xfId="0" applyFont="1" applyFill="1" applyBorder="1"/>
    <xf numFmtId="42" fontId="39" fillId="26" borderId="0" xfId="81" applyNumberFormat="1" applyFont="1" applyFill="1" applyBorder="1" applyProtection="1"/>
    <xf numFmtId="42" fontId="6" fillId="0" borderId="0" xfId="81" applyNumberFormat="1" applyFont="1" applyFill="1" applyBorder="1" applyProtection="1"/>
    <xf numFmtId="42" fontId="6" fillId="0" borderId="14" xfId="81" applyNumberFormat="1" applyFont="1" applyFill="1" applyBorder="1" applyProtection="1"/>
    <xf numFmtId="42" fontId="6" fillId="29" borderId="18" xfId="81" applyNumberFormat="1" applyFont="1" applyFill="1" applyBorder="1" applyProtection="1">
      <protection locked="0"/>
    </xf>
    <xf numFmtId="42" fontId="6" fillId="29" borderId="0" xfId="81" applyNumberFormat="1" applyFont="1" applyFill="1" applyBorder="1" applyProtection="1">
      <protection locked="0"/>
    </xf>
    <xf numFmtId="0" fontId="0" fillId="0" borderId="10" xfId="0" applyBorder="1"/>
    <xf numFmtId="44" fontId="0" fillId="0" borderId="10" xfId="81" applyFont="1" applyBorder="1"/>
    <xf numFmtId="0" fontId="0" fillId="0" borderId="17" xfId="0" applyBorder="1"/>
    <xf numFmtId="10" fontId="0" fillId="0" borderId="10" xfId="7" applyNumberFormat="1" applyFont="1" applyBorder="1"/>
    <xf numFmtId="42" fontId="6" fillId="29" borderId="14" xfId="81" applyNumberFormat="1" applyFont="1" applyFill="1" applyBorder="1" applyProtection="1">
      <protection locked="0"/>
    </xf>
    <xf numFmtId="42" fontId="6" fillId="0" borderId="18" xfId="81" applyNumberFormat="1" applyFont="1" applyFill="1" applyBorder="1" applyProtection="1"/>
    <xf numFmtId="44" fontId="0" fillId="0" borderId="14" xfId="81" applyFont="1" applyFill="1" applyBorder="1" applyProtection="1">
      <protection locked="0"/>
    </xf>
    <xf numFmtId="0" fontId="0" fillId="0" borderId="17" xfId="0" applyBorder="1" applyProtection="1">
      <protection locked="0"/>
    </xf>
    <xf numFmtId="40" fontId="6" fillId="29" borderId="32" xfId="0" applyNumberFormat="1" applyFont="1" applyFill="1" applyBorder="1" applyProtection="1">
      <protection locked="0"/>
    </xf>
    <xf numFmtId="40" fontId="6" fillId="29" borderId="0" xfId="0" applyNumberFormat="1" applyFont="1" applyFill="1" applyProtection="1">
      <protection locked="0"/>
    </xf>
    <xf numFmtId="40" fontId="6" fillId="29" borderId="31" xfId="0" applyNumberFormat="1" applyFont="1" applyFill="1" applyBorder="1" applyProtection="1">
      <protection locked="0"/>
    </xf>
    <xf numFmtId="0" fontId="10" fillId="0" borderId="0" xfId="5" applyFont="1" applyAlignment="1">
      <alignment horizontal="left" indent="1"/>
    </xf>
    <xf numFmtId="0" fontId="43" fillId="0" borderId="0" xfId="5" applyFont="1" applyAlignment="1">
      <alignment horizontal="left" wrapText="1" indent="1"/>
    </xf>
    <xf numFmtId="0" fontId="43" fillId="0" borderId="0" xfId="5" applyFont="1" applyAlignment="1">
      <alignment horizontal="left" indent="1"/>
    </xf>
    <xf numFmtId="0" fontId="9" fillId="0" borderId="0" xfId="0" applyFont="1"/>
    <xf numFmtId="165" fontId="6" fillId="0" borderId="0" xfId="82" applyNumberFormat="1" applyFont="1" applyFill="1" applyBorder="1"/>
    <xf numFmtId="165" fontId="9" fillId="0" borderId="0" xfId="82" applyNumberFormat="1" applyFont="1" applyFill="1" applyBorder="1"/>
    <xf numFmtId="0" fontId="12" fillId="0" borderId="0" xfId="0" applyFont="1"/>
    <xf numFmtId="165" fontId="9" fillId="0" borderId="0" xfId="82" applyNumberFormat="1" applyFont="1" applyFill="1" applyBorder="1" applyProtection="1">
      <protection locked="0"/>
    </xf>
    <xf numFmtId="0" fontId="41" fillId="0" borderId="0" xfId="5" applyFont="1" applyAlignment="1">
      <alignment horizontal="left" indent="1"/>
    </xf>
    <xf numFmtId="165" fontId="40" fillId="0" borderId="0" xfId="82" applyNumberFormat="1" applyFont="1" applyFill="1" applyBorder="1"/>
    <xf numFmtId="165" fontId="39" fillId="0" borderId="0" xfId="82" applyNumberFormat="1" applyFont="1" applyFill="1" applyBorder="1"/>
    <xf numFmtId="165" fontId="9" fillId="0" borderId="14" xfId="82" applyNumberFormat="1" applyFont="1" applyFill="1" applyBorder="1"/>
    <xf numFmtId="165" fontId="0" fillId="0" borderId="0" xfId="82" applyNumberFormat="1" applyFont="1" applyFill="1" applyBorder="1"/>
    <xf numFmtId="3" fontId="6" fillId="0" borderId="0" xfId="5" applyNumberFormat="1" applyFont="1"/>
    <xf numFmtId="165" fontId="6" fillId="0" borderId="12" xfId="82" applyNumberFormat="1" applyFont="1" applyBorder="1"/>
    <xf numFmtId="0" fontId="6" fillId="29" borderId="0" xfId="0" applyFont="1" applyFill="1" applyProtection="1">
      <protection locked="0"/>
    </xf>
    <xf numFmtId="42" fontId="6" fillId="29" borderId="15" xfId="81" applyNumberFormat="1" applyFont="1" applyFill="1" applyBorder="1" applyProtection="1">
      <protection locked="0"/>
    </xf>
    <xf numFmtId="0" fontId="5" fillId="27" borderId="10" xfId="0" applyFont="1" applyFill="1" applyBorder="1" applyAlignment="1">
      <alignment horizontal="right"/>
    </xf>
    <xf numFmtId="0" fontId="5" fillId="27" borderId="17" xfId="0" applyFont="1" applyFill="1" applyBorder="1" applyAlignment="1">
      <alignment horizontal="right"/>
    </xf>
    <xf numFmtId="168" fontId="0" fillId="0" borderId="0" xfId="0" applyNumberFormat="1"/>
    <xf numFmtId="168" fontId="0" fillId="0" borderId="31" xfId="0" applyNumberFormat="1" applyBorder="1"/>
    <xf numFmtId="168" fontId="0" fillId="0" borderId="13" xfId="0" applyNumberFormat="1" applyBorder="1"/>
    <xf numFmtId="168" fontId="0" fillId="0" borderId="14" xfId="0" applyNumberFormat="1" applyBorder="1"/>
    <xf numFmtId="168" fontId="0" fillId="0" borderId="15" xfId="0" applyNumberFormat="1" applyBorder="1"/>
    <xf numFmtId="0" fontId="6" fillId="0" borderId="13" xfId="0" applyFont="1" applyBorder="1"/>
    <xf numFmtId="0" fontId="0" fillId="29" borderId="0" xfId="81" applyNumberFormat="1" applyFont="1" applyFill="1" applyBorder="1" applyProtection="1">
      <protection locked="0"/>
    </xf>
    <xf numFmtId="0" fontId="0" fillId="26" borderId="30" xfId="0" applyFill="1" applyBorder="1"/>
    <xf numFmtId="165" fontId="0" fillId="0" borderId="0" xfId="82" applyNumberFormat="1" applyFont="1" applyFill="1"/>
    <xf numFmtId="165" fontId="0" fillId="0" borderId="12" xfId="82" applyNumberFormat="1" applyFont="1" applyFill="1" applyBorder="1"/>
    <xf numFmtId="43" fontId="0" fillId="29" borderId="0" xfId="82" applyFont="1" applyFill="1" applyBorder="1" applyProtection="1">
      <protection locked="0"/>
    </xf>
    <xf numFmtId="0" fontId="38" fillId="0" borderId="0" xfId="83"/>
    <xf numFmtId="0" fontId="0" fillId="0" borderId="19" xfId="0" applyBorder="1" applyAlignment="1">
      <alignment wrapText="1"/>
    </xf>
    <xf numFmtId="0" fontId="0" fillId="0" borderId="14" xfId="0" applyBorder="1" applyAlignment="1">
      <alignment horizontal="left"/>
    </xf>
    <xf numFmtId="42" fontId="6" fillId="0" borderId="31" xfId="81" applyNumberFormat="1" applyFont="1" applyFill="1" applyBorder="1" applyProtection="1"/>
    <xf numFmtId="0" fontId="5" fillId="30" borderId="0" xfId="0" applyFont="1" applyFill="1" applyAlignment="1">
      <alignment wrapText="1"/>
    </xf>
    <xf numFmtId="43" fontId="0" fillId="0" borderId="0" xfId="82" applyFont="1" applyBorder="1"/>
    <xf numFmtId="0" fontId="38" fillId="0" borderId="0" xfId="83" applyFill="1"/>
    <xf numFmtId="44" fontId="0" fillId="30" borderId="0" xfId="81" applyFont="1" applyFill="1" applyBorder="1" applyProtection="1">
      <protection locked="0"/>
    </xf>
    <xf numFmtId="0" fontId="45" fillId="0" borderId="32" xfId="0" applyFont="1" applyBorder="1"/>
    <xf numFmtId="0" fontId="46" fillId="0" borderId="32" xfId="0" applyFont="1" applyBorder="1"/>
    <xf numFmtId="165" fontId="0" fillId="29" borderId="0" xfId="82" applyNumberFormat="1" applyFont="1" applyFill="1" applyBorder="1" applyProtection="1">
      <protection locked="0"/>
    </xf>
    <xf numFmtId="0" fontId="47" fillId="0" borderId="32" xfId="0" applyFont="1" applyBorder="1"/>
    <xf numFmtId="0" fontId="48" fillId="0" borderId="32" xfId="0" applyFont="1" applyBorder="1"/>
    <xf numFmtId="40" fontId="0" fillId="26" borderId="31" xfId="0" applyNumberFormat="1" applyFill="1" applyBorder="1"/>
    <xf numFmtId="9" fontId="0" fillId="0" borderId="0" xfId="7" applyFont="1"/>
    <xf numFmtId="0" fontId="7" fillId="26" borderId="42" xfId="0" applyFont="1" applyFill="1" applyBorder="1" applyAlignment="1">
      <alignment horizontal="center" wrapText="1"/>
    </xf>
    <xf numFmtId="0" fontId="13" fillId="0" borderId="41" xfId="0" applyFont="1" applyBorder="1" applyAlignment="1">
      <alignment horizontal="center"/>
    </xf>
    <xf numFmtId="10" fontId="6" fillId="30" borderId="18" xfId="7" applyNumberFormat="1" applyFont="1" applyFill="1" applyBorder="1" applyProtection="1">
      <protection locked="0"/>
    </xf>
    <xf numFmtId="10" fontId="0" fillId="30" borderId="32" xfId="7" applyNumberFormat="1" applyFont="1" applyFill="1" applyBorder="1" applyProtection="1">
      <protection locked="0"/>
    </xf>
    <xf numFmtId="10" fontId="0" fillId="30" borderId="0" xfId="7" applyNumberFormat="1" applyFont="1" applyFill="1" applyBorder="1" applyProtection="1">
      <protection locked="0"/>
    </xf>
    <xf numFmtId="43" fontId="6" fillId="0" borderId="0" xfId="82" applyFont="1" applyFill="1" applyAlignment="1">
      <alignment horizontal="right"/>
    </xf>
    <xf numFmtId="6" fontId="6" fillId="0" borderId="0" xfId="82" applyNumberFormat="1" applyFont="1" applyFill="1" applyAlignment="1">
      <alignment horizontal="right"/>
    </xf>
    <xf numFmtId="43" fontId="6" fillId="0" borderId="0" xfId="82" applyFont="1" applyFill="1" applyAlignment="1">
      <alignment horizontal="right" wrapText="1"/>
    </xf>
    <xf numFmtId="167" fontId="6" fillId="0" borderId="0" xfId="81" applyNumberFormat="1" applyFont="1" applyFill="1" applyAlignment="1">
      <alignment horizontal="right" wrapText="1"/>
    </xf>
    <xf numFmtId="165" fontId="6" fillId="0" borderId="0" xfId="82" applyNumberFormat="1" applyFont="1" applyFill="1" applyAlignment="1">
      <alignment horizontal="right" wrapText="1"/>
    </xf>
    <xf numFmtId="41" fontId="6" fillId="0" borderId="0" xfId="82" applyNumberFormat="1" applyFont="1" applyFill="1" applyAlignment="1">
      <alignment horizontal="right"/>
    </xf>
    <xf numFmtId="41" fontId="6" fillId="0" borderId="0" xfId="82" applyNumberFormat="1" applyFont="1" applyFill="1" applyAlignment="1">
      <alignment horizontal="left"/>
    </xf>
    <xf numFmtId="166" fontId="6" fillId="0" borderId="0" xfId="81" applyNumberFormat="1" applyFont="1" applyFill="1" applyAlignment="1">
      <alignment horizontal="right"/>
    </xf>
    <xf numFmtId="165" fontId="0" fillId="30" borderId="0" xfId="82" applyNumberFormat="1" applyFont="1" applyFill="1" applyBorder="1" applyProtection="1">
      <protection locked="0"/>
    </xf>
    <xf numFmtId="0" fontId="0" fillId="29" borderId="30" xfId="0" applyFill="1" applyBorder="1" applyAlignment="1" applyProtection="1">
      <alignment wrapText="1"/>
      <protection locked="0"/>
    </xf>
    <xf numFmtId="43" fontId="0" fillId="0" borderId="0" xfId="82" applyFont="1"/>
    <xf numFmtId="6" fontId="0" fillId="0" borderId="0" xfId="0" applyNumberFormat="1" applyAlignment="1">
      <alignment wrapText="1"/>
    </xf>
    <xf numFmtId="0" fontId="39" fillId="0" borderId="0" xfId="0" applyFont="1" applyAlignment="1">
      <alignment wrapText="1"/>
    </xf>
    <xf numFmtId="43" fontId="0" fillId="0" borderId="0" xfId="7" applyNumberFormat="1" applyFont="1"/>
    <xf numFmtId="0" fontId="51" fillId="0" borderId="0" xfId="0" applyFont="1"/>
    <xf numFmtId="0" fontId="0" fillId="0" borderId="0" xfId="0" applyAlignment="1">
      <alignment horizontal="right" wrapText="1"/>
    </xf>
    <xf numFmtId="166" fontId="6" fillId="32" borderId="0" xfId="81" applyNumberFormat="1" applyFont="1" applyFill="1" applyAlignment="1">
      <alignment horizontal="right"/>
    </xf>
    <xf numFmtId="43" fontId="6" fillId="32" borderId="0" xfId="82" applyFont="1" applyFill="1" applyAlignment="1">
      <alignment horizontal="right"/>
    </xf>
    <xf numFmtId="43" fontId="0" fillId="0" borderId="0" xfId="82" applyFont="1" applyAlignment="1">
      <alignment horizontal="left" indent="1"/>
    </xf>
    <xf numFmtId="0" fontId="0" fillId="33" borderId="0" xfId="0" applyFill="1"/>
    <xf numFmtId="43" fontId="0" fillId="33" borderId="0" xfId="0" applyNumberFormat="1" applyFill="1"/>
    <xf numFmtId="43" fontId="6" fillId="0" borderId="0" xfId="0" applyNumberFormat="1" applyFont="1" applyAlignment="1">
      <alignment horizontal="left" wrapText="1"/>
    </xf>
    <xf numFmtId="43" fontId="6" fillId="0" borderId="0" xfId="0" applyNumberFormat="1" applyFont="1" applyAlignment="1">
      <alignment wrapText="1"/>
    </xf>
    <xf numFmtId="0" fontId="0" fillId="0" borderId="0" xfId="0" applyAlignment="1">
      <alignment horizontal="center"/>
    </xf>
    <xf numFmtId="9" fontId="0" fillId="0" borderId="0" xfId="7" applyFont="1" applyFill="1"/>
    <xf numFmtId="43" fontId="6" fillId="0" borderId="0" xfId="82" applyFont="1" applyFill="1" applyAlignment="1">
      <alignment horizontal="left"/>
    </xf>
    <xf numFmtId="0" fontId="11" fillId="0" borderId="0" xfId="0" applyFont="1"/>
    <xf numFmtId="10" fontId="0" fillId="26" borderId="11" xfId="7" applyNumberFormat="1" applyFont="1" applyFill="1" applyBorder="1" applyProtection="1"/>
    <xf numFmtId="10" fontId="0" fillId="26" borderId="12" xfId="7" applyNumberFormat="1" applyFont="1" applyFill="1" applyBorder="1" applyProtection="1"/>
    <xf numFmtId="43" fontId="0" fillId="26" borderId="12" xfId="82" applyFont="1" applyFill="1" applyBorder="1" applyProtection="1"/>
    <xf numFmtId="0" fontId="6" fillId="0" borderId="0" xfId="0" applyFont="1" applyAlignment="1">
      <alignment horizontal="left" wrapText="1"/>
    </xf>
    <xf numFmtId="164" fontId="0" fillId="0" borderId="0" xfId="81" applyNumberFormat="1" applyFont="1" applyFill="1"/>
    <xf numFmtId="0" fontId="0" fillId="32" borderId="0" xfId="0" applyFill="1" applyAlignment="1">
      <alignment wrapText="1"/>
    </xf>
    <xf numFmtId="0" fontId="6" fillId="32" borderId="0" xfId="0" applyFont="1" applyFill="1" applyAlignment="1">
      <alignment wrapText="1"/>
    </xf>
    <xf numFmtId="0" fontId="0" fillId="33" borderId="0" xfId="0" applyFill="1" applyAlignment="1">
      <alignment horizontal="left"/>
    </xf>
    <xf numFmtId="43" fontId="0" fillId="0" borderId="0" xfId="7" applyNumberFormat="1" applyFont="1" applyFill="1"/>
    <xf numFmtId="0" fontId="0" fillId="0" borderId="0" xfId="0"/>
    <xf numFmtId="0" fontId="5" fillId="29" borderId="0" xfId="0" applyFont="1" applyFill="1"/>
    <xf numFmtId="0" fontId="5" fillId="30" borderId="0" xfId="0" applyFont="1" applyFill="1"/>
    <xf numFmtId="0" fontId="9" fillId="0" borderId="0" xfId="0" applyFont="1" applyAlignment="1">
      <alignment horizontal="left"/>
    </xf>
    <xf numFmtId="0" fontId="6" fillId="0" borderId="0" xfId="0" applyFont="1" applyAlignment="1">
      <alignment wrapText="1"/>
    </xf>
    <xf numFmtId="0" fontId="5" fillId="0" borderId="0" xfId="0" applyFont="1"/>
    <xf numFmtId="0" fontId="5" fillId="26" borderId="0" xfId="0" applyFont="1" applyFill="1"/>
    <xf numFmtId="0" fontId="6" fillId="0" borderId="0" xfId="0" applyFont="1" applyAlignment="1">
      <alignment horizontal="left"/>
    </xf>
    <xf numFmtId="0" fontId="6" fillId="0" borderId="0" xfId="0" applyFont="1" applyAlignment="1">
      <alignment horizontal="left" wrapText="1"/>
    </xf>
    <xf numFmtId="0" fontId="0" fillId="0" borderId="0" xfId="0" applyAlignment="1">
      <alignment vertical="center" wrapText="1"/>
    </xf>
    <xf numFmtId="0" fontId="32" fillId="0" borderId="0" xfId="0" applyFont="1" applyAlignment="1">
      <alignment horizontal="center"/>
    </xf>
    <xf numFmtId="0" fontId="34" fillId="0" borderId="0" xfId="0" applyFont="1" applyAlignment="1">
      <alignment vertical="center" wrapText="1"/>
    </xf>
    <xf numFmtId="0" fontId="34" fillId="0" borderId="0" xfId="0" applyFont="1" applyAlignment="1">
      <alignment vertical="center"/>
    </xf>
    <xf numFmtId="0" fontId="0" fillId="0" borderId="0" xfId="0" applyAlignment="1">
      <alignment horizontal="left"/>
    </xf>
    <xf numFmtId="0" fontId="6" fillId="0" borderId="0" xfId="0" applyFont="1"/>
    <xf numFmtId="0" fontId="5" fillId="0" borderId="0" xfId="0" applyFont="1" applyAlignment="1">
      <alignment horizontal="left"/>
    </xf>
    <xf numFmtId="0" fontId="38" fillId="0" borderId="0" xfId="83" applyFill="1" applyAlignment="1">
      <alignment vertical="center" wrapText="1"/>
    </xf>
    <xf numFmtId="0" fontId="0" fillId="0" borderId="0" xfId="0" applyAlignment="1">
      <alignment wrapText="1"/>
    </xf>
    <xf numFmtId="0" fontId="5" fillId="27" borderId="19" xfId="0" applyFont="1" applyFill="1" applyBorder="1" applyAlignment="1">
      <alignment horizontal="center"/>
    </xf>
    <xf numFmtId="0" fontId="5" fillId="27" borderId="18" xfId="0" applyFont="1" applyFill="1" applyBorder="1" applyAlignment="1">
      <alignment horizontal="center"/>
    </xf>
    <xf numFmtId="0" fontId="5" fillId="27" borderId="20" xfId="0" applyFont="1" applyFill="1" applyBorder="1" applyAlignment="1">
      <alignment horizontal="center"/>
    </xf>
    <xf numFmtId="0" fontId="5" fillId="0" borderId="10" xfId="0" applyFont="1" applyBorder="1" applyAlignment="1">
      <alignment horizontal="left"/>
    </xf>
    <xf numFmtId="0" fontId="5" fillId="0" borderId="17" xfId="0" applyFont="1" applyBorder="1" applyAlignment="1">
      <alignment horizontal="left"/>
    </xf>
    <xf numFmtId="0" fontId="32" fillId="29" borderId="37" xfId="0" applyFont="1" applyFill="1" applyBorder="1" applyAlignment="1" applyProtection="1">
      <alignment horizontal="center"/>
      <protection locked="0"/>
    </xf>
    <xf numFmtId="0" fontId="32" fillId="29" borderId="38" xfId="0" applyFont="1" applyFill="1" applyBorder="1" applyAlignment="1" applyProtection="1">
      <alignment horizontal="center"/>
      <protection locked="0"/>
    </xf>
    <xf numFmtId="0" fontId="32" fillId="29" borderId="39" xfId="0" applyFont="1" applyFill="1" applyBorder="1" applyAlignment="1" applyProtection="1">
      <alignment horizontal="center"/>
      <protection locked="0"/>
    </xf>
    <xf numFmtId="0" fontId="5" fillId="29" borderId="0" xfId="0" applyFont="1" applyFill="1" applyAlignment="1">
      <alignment horizontal="center" wrapText="1"/>
    </xf>
    <xf numFmtId="0" fontId="5" fillId="0" borderId="13" xfId="0" applyFont="1" applyBorder="1" applyAlignment="1">
      <alignment horizontal="center"/>
    </xf>
    <xf numFmtId="0" fontId="5" fillId="0" borderId="14" xfId="0" applyFont="1" applyBorder="1" applyAlignment="1">
      <alignment horizontal="center"/>
    </xf>
    <xf numFmtId="0" fontId="5" fillId="0" borderId="15" xfId="0" applyFont="1" applyBorder="1" applyAlignment="1">
      <alignment horizontal="center"/>
    </xf>
    <xf numFmtId="0" fontId="9" fillId="0" borderId="19" xfId="0" applyFont="1" applyBorder="1" applyAlignment="1">
      <alignment horizontal="center" wrapText="1"/>
    </xf>
    <xf numFmtId="0" fontId="9" fillId="0" borderId="18" xfId="0" applyFont="1" applyBorder="1" applyAlignment="1">
      <alignment horizontal="center" wrapText="1"/>
    </xf>
    <xf numFmtId="0" fontId="9" fillId="0" borderId="20" xfId="0" applyFont="1" applyBorder="1" applyAlignment="1">
      <alignment horizontal="center" wrapText="1"/>
    </xf>
    <xf numFmtId="0" fontId="9" fillId="0" borderId="32" xfId="0" applyFont="1" applyBorder="1" applyAlignment="1">
      <alignment horizontal="center" wrapText="1"/>
    </xf>
    <xf numFmtId="0" fontId="9" fillId="0" borderId="0" xfId="0" applyFont="1" applyAlignment="1">
      <alignment horizontal="center" wrapText="1"/>
    </xf>
    <xf numFmtId="0" fontId="9" fillId="0" borderId="31" xfId="0" applyFont="1" applyBorder="1" applyAlignment="1">
      <alignment horizontal="center" wrapText="1"/>
    </xf>
    <xf numFmtId="0" fontId="9" fillId="0" borderId="13" xfId="0" applyFont="1" applyBorder="1" applyAlignment="1">
      <alignment horizontal="center" wrapText="1"/>
    </xf>
    <xf numFmtId="0" fontId="9" fillId="0" borderId="14" xfId="0" applyFont="1" applyBorder="1" applyAlignment="1">
      <alignment horizontal="center" wrapText="1"/>
    </xf>
    <xf numFmtId="0" fontId="9" fillId="0" borderId="15" xfId="0" applyFont="1" applyBorder="1" applyAlignment="1">
      <alignment horizontal="center" wrapText="1"/>
    </xf>
    <xf numFmtId="0" fontId="5" fillId="30" borderId="0" xfId="0" applyFont="1" applyFill="1" applyAlignment="1">
      <alignment horizontal="center" wrapText="1"/>
    </xf>
    <xf numFmtId="0" fontId="0" fillId="0" borderId="32" xfId="0" applyBorder="1" applyAlignment="1">
      <alignment horizontal="left" wrapText="1"/>
    </xf>
    <xf numFmtId="0" fontId="0" fillId="0" borderId="0" xfId="0" applyAlignment="1">
      <alignment horizontal="left" wrapText="1"/>
    </xf>
    <xf numFmtId="0" fontId="13" fillId="0" borderId="41" xfId="0" applyFont="1" applyBorder="1" applyAlignment="1">
      <alignment horizontal="center"/>
    </xf>
    <xf numFmtId="0" fontId="33" fillId="27" borderId="11" xfId="0" applyFont="1" applyFill="1" applyBorder="1" applyAlignment="1">
      <alignment horizontal="left"/>
    </xf>
    <xf numFmtId="0" fontId="33" fillId="27" borderId="30" xfId="0" applyFont="1" applyFill="1" applyBorder="1" applyAlignment="1">
      <alignment horizontal="left"/>
    </xf>
    <xf numFmtId="0" fontId="33" fillId="27" borderId="9" xfId="0" applyFont="1" applyFill="1" applyBorder="1" applyAlignment="1">
      <alignment horizontal="left"/>
    </xf>
    <xf numFmtId="0" fontId="33" fillId="27" borderId="10" xfId="0" applyFont="1" applyFill="1" applyBorder="1" applyAlignment="1">
      <alignment horizontal="left"/>
    </xf>
    <xf numFmtId="0" fontId="33" fillId="27" borderId="17" xfId="0" applyFont="1" applyFill="1" applyBorder="1" applyAlignment="1">
      <alignment horizontal="left"/>
    </xf>
    <xf numFmtId="0" fontId="44" fillId="27" borderId="9" xfId="0" applyFont="1" applyFill="1" applyBorder="1" applyAlignment="1">
      <alignment horizontal="left"/>
    </xf>
    <xf numFmtId="0" fontId="44" fillId="27" borderId="10" xfId="0" applyFont="1" applyFill="1" applyBorder="1" applyAlignment="1">
      <alignment horizontal="left"/>
    </xf>
    <xf numFmtId="0" fontId="44" fillId="27" borderId="17" xfId="0" applyFont="1" applyFill="1" applyBorder="1" applyAlignment="1">
      <alignment horizontal="left"/>
    </xf>
    <xf numFmtId="0" fontId="44" fillId="27" borderId="11" xfId="0" applyFont="1" applyFill="1" applyBorder="1" applyAlignment="1">
      <alignment horizontal="left"/>
    </xf>
    <xf numFmtId="0" fontId="13" fillId="29" borderId="37" xfId="0" applyFont="1" applyFill="1" applyBorder="1" applyAlignment="1">
      <alignment horizontal="center"/>
    </xf>
    <xf numFmtId="0" fontId="13" fillId="29" borderId="38" xfId="0" applyFont="1" applyFill="1" applyBorder="1" applyAlignment="1">
      <alignment horizontal="center"/>
    </xf>
    <xf numFmtId="0" fontId="13" fillId="29" borderId="39" xfId="0" applyFont="1" applyFill="1" applyBorder="1" applyAlignment="1">
      <alignment horizontal="center"/>
    </xf>
    <xf numFmtId="0" fontId="7" fillId="28" borderId="9" xfId="0" applyFont="1" applyFill="1" applyBorder="1" applyAlignment="1">
      <alignment horizontal="center"/>
    </xf>
    <xf numFmtId="0" fontId="7" fillId="28" borderId="17" xfId="0" applyFont="1" applyFill="1" applyBorder="1" applyAlignment="1">
      <alignment horizontal="center"/>
    </xf>
    <xf numFmtId="0" fontId="12" fillId="0" borderId="18" xfId="0" applyFont="1" applyBorder="1" applyAlignment="1">
      <alignment horizontal="center"/>
    </xf>
    <xf numFmtId="0" fontId="13" fillId="27" borderId="37" xfId="5" applyFont="1" applyFill="1" applyBorder="1" applyAlignment="1">
      <alignment horizontal="left"/>
    </xf>
    <xf numFmtId="0" fontId="13" fillId="27" borderId="39" xfId="5" applyFont="1" applyFill="1" applyBorder="1" applyAlignment="1">
      <alignment horizontal="left"/>
    </xf>
    <xf numFmtId="0" fontId="7" fillId="28" borderId="37" xfId="0" applyFont="1" applyFill="1" applyBorder="1" applyAlignment="1">
      <alignment horizontal="center"/>
    </xf>
    <xf numFmtId="0" fontId="7" fillId="28" borderId="38" xfId="0" applyFont="1" applyFill="1" applyBorder="1" applyAlignment="1">
      <alignment horizontal="center"/>
    </xf>
    <xf numFmtId="0" fontId="7" fillId="28" borderId="39" xfId="0" applyFont="1" applyFill="1" applyBorder="1" applyAlignment="1">
      <alignment horizontal="center"/>
    </xf>
    <xf numFmtId="0" fontId="13" fillId="27" borderId="38" xfId="5" applyFont="1" applyFill="1" applyBorder="1" applyAlignment="1">
      <alignment horizontal="left"/>
    </xf>
    <xf numFmtId="0" fontId="12" fillId="0" borderId="41" xfId="0" applyFont="1" applyBorder="1" applyAlignment="1">
      <alignment horizontal="center"/>
    </xf>
    <xf numFmtId="0" fontId="12" fillId="0" borderId="41" xfId="0" applyFont="1" applyBorder="1" applyAlignment="1">
      <alignment horizontal="center" vertical="center"/>
    </xf>
  </cellXfs>
  <cellStyles count="84">
    <cellStyle name="20% - Accent1 2" xfId="11" xr:uid="{00000000-0005-0000-0000-000000000000}"/>
    <cellStyle name="20% - Accent2 2" xfId="12" xr:uid="{00000000-0005-0000-0000-000001000000}"/>
    <cellStyle name="20% - Accent3 2" xfId="13" xr:uid="{00000000-0005-0000-0000-000002000000}"/>
    <cellStyle name="20% - Accent4 2" xfId="14" xr:uid="{00000000-0005-0000-0000-000003000000}"/>
    <cellStyle name="20% - Accent5 2" xfId="15" xr:uid="{00000000-0005-0000-0000-000004000000}"/>
    <cellStyle name="20% - Accent6 2" xfId="16" xr:uid="{00000000-0005-0000-0000-000005000000}"/>
    <cellStyle name="40% - Accent1 2" xfId="17" xr:uid="{00000000-0005-0000-0000-000006000000}"/>
    <cellStyle name="40% - Accent2 2" xfId="18" xr:uid="{00000000-0005-0000-0000-000007000000}"/>
    <cellStyle name="40% - Accent3 2" xfId="19" xr:uid="{00000000-0005-0000-0000-000008000000}"/>
    <cellStyle name="40% - Accent4 2" xfId="20" xr:uid="{00000000-0005-0000-0000-000009000000}"/>
    <cellStyle name="40% - Accent5 2" xfId="21" xr:uid="{00000000-0005-0000-0000-00000A000000}"/>
    <cellStyle name="40% - Accent6 2" xfId="22" xr:uid="{00000000-0005-0000-0000-00000B000000}"/>
    <cellStyle name="60% - Accent1 2" xfId="23" xr:uid="{00000000-0005-0000-0000-00000C000000}"/>
    <cellStyle name="60% - Accent2 2" xfId="24" xr:uid="{00000000-0005-0000-0000-00000D000000}"/>
    <cellStyle name="60% - Accent3 2" xfId="25" xr:uid="{00000000-0005-0000-0000-00000E000000}"/>
    <cellStyle name="60% - Accent4 2" xfId="26" xr:uid="{00000000-0005-0000-0000-00000F000000}"/>
    <cellStyle name="60% - Accent5 2" xfId="27" xr:uid="{00000000-0005-0000-0000-000010000000}"/>
    <cellStyle name="60% - Accent6 2" xfId="28" xr:uid="{00000000-0005-0000-0000-000011000000}"/>
    <cellStyle name="Accent1 2" xfId="29" xr:uid="{00000000-0005-0000-0000-000012000000}"/>
    <cellStyle name="Accent2 2" xfId="30" xr:uid="{00000000-0005-0000-0000-000013000000}"/>
    <cellStyle name="Accent3 2" xfId="31" xr:uid="{00000000-0005-0000-0000-000014000000}"/>
    <cellStyle name="Accent4 2" xfId="32" xr:uid="{00000000-0005-0000-0000-000015000000}"/>
    <cellStyle name="Accent5 2" xfId="33" xr:uid="{00000000-0005-0000-0000-000016000000}"/>
    <cellStyle name="Accent6 2" xfId="34" xr:uid="{00000000-0005-0000-0000-000017000000}"/>
    <cellStyle name="ALSTEC Bottom" xfId="35" xr:uid="{00000000-0005-0000-0000-000018000000}"/>
    <cellStyle name="ALSTEC Bottom Left" xfId="36" xr:uid="{00000000-0005-0000-0000-000019000000}"/>
    <cellStyle name="ALSTEC Bottom Right" xfId="37" xr:uid="{00000000-0005-0000-0000-00001A000000}"/>
    <cellStyle name="ALSTEC Currency" xfId="38" xr:uid="{00000000-0005-0000-0000-00001B000000}"/>
    <cellStyle name="ALSTEC Date" xfId="39" xr:uid="{00000000-0005-0000-0000-00001C000000}"/>
    <cellStyle name="ALSTEC Detail Header" xfId="40" xr:uid="{00000000-0005-0000-0000-00001D000000}"/>
    <cellStyle name="ALSTEC DOUBLE" xfId="41" xr:uid="{00000000-0005-0000-0000-00001E000000}"/>
    <cellStyle name="ALSTEC Left" xfId="42" xr:uid="{00000000-0005-0000-0000-00001F000000}"/>
    <cellStyle name="ALSTEC Middle" xfId="43" xr:uid="{00000000-0005-0000-0000-000020000000}"/>
    <cellStyle name="ALSTEC Normal" xfId="44" xr:uid="{00000000-0005-0000-0000-000021000000}"/>
    <cellStyle name="ALSTEC Report Body" xfId="45" xr:uid="{00000000-0005-0000-0000-000022000000}"/>
    <cellStyle name="ALSTEC Right" xfId="46" xr:uid="{00000000-0005-0000-0000-000023000000}"/>
    <cellStyle name="ALSTEC Subtotal" xfId="47" xr:uid="{00000000-0005-0000-0000-000024000000}"/>
    <cellStyle name="ALSTEC Top" xfId="48" xr:uid="{00000000-0005-0000-0000-000025000000}"/>
    <cellStyle name="ALSTEC Top Left" xfId="49" xr:uid="{00000000-0005-0000-0000-000026000000}"/>
    <cellStyle name="ALSTEC Top Right" xfId="50" xr:uid="{00000000-0005-0000-0000-000027000000}"/>
    <cellStyle name="ALSTEC Total" xfId="51" xr:uid="{00000000-0005-0000-0000-000028000000}"/>
    <cellStyle name="Bad 2" xfId="52" xr:uid="{00000000-0005-0000-0000-000029000000}"/>
    <cellStyle name="Calculation 2" xfId="53" xr:uid="{00000000-0005-0000-0000-00002A000000}"/>
    <cellStyle name="Check Cell 2" xfId="54" xr:uid="{00000000-0005-0000-0000-00002B000000}"/>
    <cellStyle name="Comma" xfId="82" builtinId="3"/>
    <cellStyle name="Comma 2" xfId="56" xr:uid="{00000000-0005-0000-0000-00002D000000}"/>
    <cellStyle name="Comma 2 2" xfId="76" xr:uid="{00000000-0005-0000-0000-00002E000000}"/>
    <cellStyle name="Comma 3" xfId="57" xr:uid="{00000000-0005-0000-0000-00002F000000}"/>
    <cellStyle name="Comma 4" xfId="58" xr:uid="{00000000-0005-0000-0000-000030000000}"/>
    <cellStyle name="Comma 5" xfId="55" xr:uid="{00000000-0005-0000-0000-000031000000}"/>
    <cellStyle name="Comma 6" xfId="75" xr:uid="{00000000-0005-0000-0000-000032000000}"/>
    <cellStyle name="Currency" xfId="81" builtinId="4"/>
    <cellStyle name="Currency 2" xfId="1" xr:uid="{00000000-0005-0000-0000-000034000000}"/>
    <cellStyle name="Currency 3" xfId="2" xr:uid="{00000000-0005-0000-0000-000035000000}"/>
    <cellStyle name="Currency 3 2" xfId="3" xr:uid="{00000000-0005-0000-0000-000036000000}"/>
    <cellStyle name="Currency 4" xfId="59" xr:uid="{00000000-0005-0000-0000-000037000000}"/>
    <cellStyle name="Currency 4 2" xfId="78" xr:uid="{00000000-0005-0000-0000-000038000000}"/>
    <cellStyle name="Currency 5" xfId="77" xr:uid="{00000000-0005-0000-0000-000039000000}"/>
    <cellStyle name="Explanatory Text 2" xfId="60" xr:uid="{00000000-0005-0000-0000-00003A000000}"/>
    <cellStyle name="Good 2" xfId="61" xr:uid="{00000000-0005-0000-0000-00003B000000}"/>
    <cellStyle name="Heading 1 2" xfId="62" xr:uid="{00000000-0005-0000-0000-00003C000000}"/>
    <cellStyle name="Heading 2 2" xfId="63" xr:uid="{00000000-0005-0000-0000-00003D000000}"/>
    <cellStyle name="Heading 3 2" xfId="64" xr:uid="{00000000-0005-0000-0000-00003E000000}"/>
    <cellStyle name="Heading 4 2" xfId="65" xr:uid="{00000000-0005-0000-0000-00003F000000}"/>
    <cellStyle name="Hyperlink" xfId="83" builtinId="8"/>
    <cellStyle name="Input 2" xfId="66" xr:uid="{00000000-0005-0000-0000-000041000000}"/>
    <cellStyle name="Linked Cell 2" xfId="67" xr:uid="{00000000-0005-0000-0000-000042000000}"/>
    <cellStyle name="Neutral 2" xfId="68" xr:uid="{00000000-0005-0000-0000-000043000000}"/>
    <cellStyle name="Normal" xfId="0" builtinId="0"/>
    <cellStyle name="Normal 2" xfId="4" xr:uid="{00000000-0005-0000-0000-000045000000}"/>
    <cellStyle name="Normal 3" xfId="5" xr:uid="{00000000-0005-0000-0000-000046000000}"/>
    <cellStyle name="Normal 3 2" xfId="6" xr:uid="{00000000-0005-0000-0000-000047000000}"/>
    <cellStyle name="Note 2" xfId="69" xr:uid="{00000000-0005-0000-0000-000048000000}"/>
    <cellStyle name="Output 2" xfId="70" xr:uid="{00000000-0005-0000-0000-000049000000}"/>
    <cellStyle name="Percent" xfId="7" builtinId="5"/>
    <cellStyle name="Percent 2" xfId="8" xr:uid="{00000000-0005-0000-0000-00004B000000}"/>
    <cellStyle name="Percent 3" xfId="9" xr:uid="{00000000-0005-0000-0000-00004C000000}"/>
    <cellStyle name="Percent 3 2" xfId="10" xr:uid="{00000000-0005-0000-0000-00004D000000}"/>
    <cellStyle name="Percent 4" xfId="71" xr:uid="{00000000-0005-0000-0000-00004E000000}"/>
    <cellStyle name="Percent 4 2" xfId="80" xr:uid="{00000000-0005-0000-0000-00004F000000}"/>
    <cellStyle name="Percent 5" xfId="79" xr:uid="{00000000-0005-0000-0000-000050000000}"/>
    <cellStyle name="Title 2" xfId="72" xr:uid="{00000000-0005-0000-0000-000051000000}"/>
    <cellStyle name="Total 2" xfId="73" xr:uid="{00000000-0005-0000-0000-000052000000}"/>
    <cellStyle name="Warning Text 2" xfId="74" xr:uid="{00000000-0005-0000-0000-000053000000}"/>
  </cellStyles>
  <dxfs count="1">
    <dxf>
      <font>
        <color rgb="FF9C0006"/>
      </font>
      <fill>
        <patternFill>
          <bgColor rgb="FFFFC7CE"/>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2028825</xdr:colOff>
      <xdr:row>133</xdr:row>
      <xdr:rowOff>180975</xdr:rowOff>
    </xdr:from>
    <xdr:to>
      <xdr:col>1</xdr:col>
      <xdr:colOff>0</xdr:colOff>
      <xdr:row>140</xdr:row>
      <xdr:rowOff>142875</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2028825" y="29841825"/>
          <a:ext cx="1914525" cy="1295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Populate either </a:t>
          </a:r>
          <a:r>
            <a:rPr lang="en-US" sz="1100" b="1">
              <a:solidFill>
                <a:schemeClr val="accent2">
                  <a:lumMod val="75000"/>
                </a:schemeClr>
              </a:solidFill>
            </a:rPr>
            <a:t>Cost per Square Foot</a:t>
          </a:r>
          <a:r>
            <a:rPr lang="en-US" sz="1100" baseline="0"/>
            <a:t> or </a:t>
          </a:r>
          <a:r>
            <a:rPr lang="en-US" sz="1100" b="1" baseline="0">
              <a:solidFill>
                <a:schemeClr val="accent1">
                  <a:lumMod val="75000"/>
                </a:schemeClr>
              </a:solidFill>
            </a:rPr>
            <a:t>Annual Lease Rate</a:t>
          </a:r>
          <a:r>
            <a:rPr lang="en-US" sz="1100" b="1" baseline="0">
              <a:solidFill>
                <a:schemeClr val="tx2">
                  <a:lumMod val="60000"/>
                  <a:lumOff val="40000"/>
                </a:schemeClr>
              </a:solidFill>
            </a:rPr>
            <a:t> </a:t>
          </a:r>
          <a:r>
            <a:rPr lang="en-US" sz="1100" baseline="0"/>
            <a:t>for f</a:t>
          </a:r>
          <a:r>
            <a:rPr lang="en-US" sz="1100"/>
            <a:t>acility lease not both, to populate</a:t>
          </a:r>
          <a:r>
            <a:rPr lang="en-US" sz="1100" baseline="0"/>
            <a:t> the annual cost for building (Facility lease or Rental of Land and Building)</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cs.google.com/document/d/1WfKUeQlPuQ10x8Z7mzg6eRM_Tk0wWDfXgra5Lqoy_PI/edit?usp=sharing" TargetMode="External"/><Relationship Id="rId1" Type="http://schemas.openxmlformats.org/officeDocument/2006/relationships/hyperlink" Target="http://www.cde.state.co.us/cdefinance/sfFPP.ht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A94"/>
  <sheetViews>
    <sheetView tabSelected="1" zoomScale="110" zoomScaleNormal="110" workbookViewId="0">
      <pane ySplit="2" topLeftCell="A3" activePane="bottomLeft" state="frozen"/>
      <selection activeCell="B56" sqref="B56"/>
      <selection pane="bottomLeft" activeCell="A14" sqref="A14:O14"/>
    </sheetView>
  </sheetViews>
  <sheetFormatPr defaultRowHeight="15" x14ac:dyDescent="0.25"/>
  <cols>
    <col min="27" max="27" width="9.85546875" customWidth="1"/>
  </cols>
  <sheetData>
    <row r="1" spans="1:27" ht="21" x14ac:dyDescent="0.35">
      <c r="A1" s="337" t="s">
        <v>460</v>
      </c>
      <c r="B1" s="337"/>
      <c r="C1" s="337"/>
      <c r="D1" s="337"/>
      <c r="E1" s="337"/>
      <c r="F1" s="337"/>
      <c r="G1" s="337"/>
      <c r="H1" s="337"/>
      <c r="I1" s="337"/>
      <c r="J1" s="337"/>
      <c r="K1" s="337"/>
      <c r="L1" s="337"/>
      <c r="M1" s="337"/>
      <c r="N1" s="337"/>
      <c r="O1" s="337"/>
      <c r="P1" s="176"/>
      <c r="Q1" s="176"/>
      <c r="R1" s="176"/>
      <c r="S1" s="176"/>
      <c r="T1" s="176"/>
      <c r="U1" s="176"/>
      <c r="V1" s="176"/>
      <c r="W1" s="176"/>
      <c r="X1" s="176"/>
      <c r="Y1" s="176"/>
      <c r="Z1" s="176"/>
      <c r="AA1" s="176"/>
    </row>
    <row r="2" spans="1:27" ht="21" x14ac:dyDescent="0.35">
      <c r="A2" s="337" t="s">
        <v>167</v>
      </c>
      <c r="B2" s="337"/>
      <c r="C2" s="337"/>
      <c r="D2" s="337"/>
      <c r="E2" s="337"/>
      <c r="F2" s="337"/>
      <c r="G2" s="337"/>
      <c r="H2" s="337"/>
      <c r="I2" s="337"/>
      <c r="J2" s="337"/>
      <c r="K2" s="337"/>
      <c r="L2" s="337"/>
      <c r="M2" s="337"/>
      <c r="N2" s="337"/>
      <c r="O2" s="337"/>
      <c r="P2" s="176"/>
      <c r="Q2" s="176"/>
      <c r="R2" s="176"/>
      <c r="S2" s="176"/>
      <c r="T2" s="176"/>
      <c r="U2" s="176"/>
      <c r="V2" s="176"/>
      <c r="W2" s="176"/>
      <c r="X2" s="176"/>
      <c r="Y2" s="176"/>
      <c r="Z2" s="176"/>
      <c r="AA2" s="176"/>
    </row>
    <row r="3" spans="1:27" x14ac:dyDescent="0.25">
      <c r="A3" s="1"/>
    </row>
    <row r="4" spans="1:27" x14ac:dyDescent="0.25">
      <c r="A4" s="35" t="s">
        <v>168</v>
      </c>
      <c r="B4" s="36"/>
      <c r="C4" s="36"/>
      <c r="D4" s="36"/>
      <c r="E4" s="36"/>
      <c r="F4" s="36"/>
      <c r="G4" s="36"/>
    </row>
    <row r="5" spans="1:27" x14ac:dyDescent="0.25">
      <c r="A5" s="1"/>
    </row>
    <row r="6" spans="1:27" x14ac:dyDescent="0.25">
      <c r="A6" s="327" t="s">
        <v>354</v>
      </c>
      <c r="B6" s="327"/>
      <c r="C6" s="327"/>
      <c r="D6" s="327"/>
      <c r="E6" s="327"/>
      <c r="F6" s="327"/>
      <c r="G6" s="327"/>
      <c r="H6" s="327"/>
      <c r="I6" s="327"/>
      <c r="J6" s="327"/>
      <c r="K6" s="327"/>
      <c r="L6" s="327"/>
      <c r="M6" s="327"/>
      <c r="N6" s="327"/>
      <c r="O6" s="327"/>
    </row>
    <row r="7" spans="1:27" x14ac:dyDescent="0.25">
      <c r="A7" s="1"/>
    </row>
    <row r="8" spans="1:27" x14ac:dyDescent="0.25">
      <c r="A8" s="328" t="s">
        <v>303</v>
      </c>
      <c r="B8" s="328"/>
      <c r="C8" s="328"/>
      <c r="D8" s="328"/>
      <c r="E8" s="328"/>
      <c r="F8" s="328"/>
      <c r="G8" s="328"/>
      <c r="H8" s="328"/>
      <c r="I8" s="328"/>
      <c r="J8" s="328"/>
      <c r="K8" s="328"/>
      <c r="L8" s="328"/>
      <c r="M8" s="328"/>
      <c r="N8" s="328"/>
      <c r="O8" s="328"/>
    </row>
    <row r="9" spans="1:27" x14ac:dyDescent="0.25">
      <c r="A9" s="329" t="s">
        <v>322</v>
      </c>
      <c r="B9" s="329"/>
      <c r="C9" s="329"/>
      <c r="D9" s="329"/>
      <c r="E9" s="329"/>
      <c r="F9" s="329"/>
      <c r="G9" s="329"/>
      <c r="H9" s="329"/>
      <c r="I9" s="329"/>
      <c r="J9" s="329"/>
      <c r="K9" s="329"/>
      <c r="L9" s="329"/>
      <c r="M9" s="329"/>
      <c r="N9" s="329"/>
      <c r="O9" s="329"/>
    </row>
    <row r="10" spans="1:27" x14ac:dyDescent="0.25">
      <c r="A10" s="332" t="s">
        <v>355</v>
      </c>
      <c r="B10" s="332"/>
      <c r="C10" s="332"/>
      <c r="D10" s="332"/>
      <c r="E10" s="332"/>
      <c r="F10" s="332"/>
      <c r="G10" s="332"/>
      <c r="H10" s="332"/>
      <c r="I10" s="332"/>
      <c r="J10" s="332"/>
      <c r="K10" s="332"/>
      <c r="L10" s="332"/>
      <c r="M10" s="332"/>
      <c r="N10" s="332"/>
      <c r="O10" s="332"/>
    </row>
    <row r="11" spans="1:27" x14ac:dyDescent="0.25">
      <c r="A11" s="333" t="s">
        <v>341</v>
      </c>
      <c r="B11" s="333"/>
      <c r="C11" s="333"/>
      <c r="D11" s="333"/>
      <c r="E11" s="333"/>
      <c r="F11" s="333"/>
      <c r="G11" s="333"/>
      <c r="H11" s="333"/>
      <c r="I11" s="333"/>
      <c r="J11" s="333"/>
      <c r="K11" s="333"/>
      <c r="L11" s="333"/>
      <c r="M11" s="333"/>
      <c r="N11" s="333"/>
      <c r="O11" s="333"/>
    </row>
    <row r="12" spans="1:27" x14ac:dyDescent="0.25">
      <c r="A12" s="1"/>
    </row>
    <row r="13" spans="1:27" x14ac:dyDescent="0.25">
      <c r="A13" s="330" t="s">
        <v>255</v>
      </c>
      <c r="B13" s="330"/>
      <c r="C13" s="330"/>
      <c r="D13" s="330"/>
      <c r="E13" s="330"/>
      <c r="F13" s="330"/>
      <c r="G13" s="330"/>
      <c r="H13" s="330"/>
      <c r="I13" s="330"/>
      <c r="J13" s="330"/>
      <c r="K13" s="330"/>
      <c r="L13" s="330"/>
      <c r="M13" s="330"/>
      <c r="N13" s="330"/>
      <c r="O13" s="330"/>
      <c r="P13" s="133"/>
      <c r="Q13" s="133"/>
      <c r="R13" s="133"/>
      <c r="S13" s="133"/>
      <c r="T13" s="133"/>
      <c r="U13" s="133"/>
      <c r="V13" s="133"/>
      <c r="W13" s="133"/>
      <c r="X13" s="133"/>
      <c r="Y13" s="133"/>
      <c r="Z13" s="133"/>
      <c r="AA13" s="133"/>
    </row>
    <row r="14" spans="1:27" x14ac:dyDescent="0.25">
      <c r="A14" s="334" t="s">
        <v>344</v>
      </c>
      <c r="B14" s="334"/>
      <c r="C14" s="334"/>
      <c r="D14" s="334"/>
      <c r="E14" s="334"/>
      <c r="F14" s="334"/>
      <c r="G14" s="334"/>
      <c r="H14" s="334"/>
      <c r="I14" s="334"/>
      <c r="J14" s="334"/>
      <c r="K14" s="334"/>
      <c r="L14" s="334"/>
      <c r="M14" s="334"/>
      <c r="N14" s="334"/>
      <c r="O14" s="334"/>
      <c r="P14" s="133"/>
      <c r="Q14" s="133"/>
      <c r="R14" s="133"/>
      <c r="S14" s="133"/>
      <c r="T14" s="133"/>
      <c r="U14" s="133"/>
      <c r="V14" s="133"/>
      <c r="W14" s="133"/>
      <c r="X14" s="133"/>
      <c r="Y14" s="133"/>
      <c r="Z14" s="133"/>
      <c r="AA14" s="133"/>
    </row>
    <row r="15" spans="1:27" ht="30" customHeight="1" x14ac:dyDescent="0.25">
      <c r="A15" s="331" t="s">
        <v>359</v>
      </c>
      <c r="B15" s="331"/>
      <c r="C15" s="331"/>
      <c r="D15" s="331"/>
      <c r="E15" s="331"/>
      <c r="F15" s="331"/>
      <c r="G15" s="331"/>
      <c r="H15" s="331"/>
      <c r="I15" s="331"/>
      <c r="J15" s="331"/>
      <c r="K15" s="331"/>
      <c r="L15" s="331"/>
      <c r="M15" s="331"/>
      <c r="N15" s="331"/>
      <c r="O15" s="331"/>
    </row>
    <row r="16" spans="1:27" x14ac:dyDescent="0.25">
      <c r="A16" s="331" t="s">
        <v>430</v>
      </c>
      <c r="B16" s="331"/>
      <c r="C16" s="331"/>
      <c r="D16" s="331"/>
      <c r="E16" s="331"/>
      <c r="F16" s="331"/>
      <c r="G16" s="331"/>
      <c r="H16" s="331"/>
      <c r="I16" s="331"/>
      <c r="J16" s="331"/>
      <c r="K16" s="331"/>
      <c r="L16" s="331"/>
      <c r="M16" s="331"/>
      <c r="N16" s="331"/>
      <c r="O16" s="331"/>
    </row>
    <row r="17" spans="1:27" ht="30.75" customHeight="1" x14ac:dyDescent="0.25">
      <c r="A17" s="331" t="s">
        <v>360</v>
      </c>
      <c r="B17" s="331"/>
      <c r="C17" s="331"/>
      <c r="D17" s="331"/>
      <c r="E17" s="331"/>
      <c r="F17" s="331"/>
      <c r="G17" s="331"/>
      <c r="H17" s="331"/>
      <c r="I17" s="331"/>
      <c r="J17" s="331"/>
      <c r="K17" s="331"/>
      <c r="L17" s="331"/>
      <c r="M17" s="331"/>
      <c r="N17" s="331"/>
      <c r="O17" s="331"/>
    </row>
    <row r="18" spans="1:27" ht="30.75" customHeight="1" x14ac:dyDescent="0.25">
      <c r="A18" s="331" t="s">
        <v>431</v>
      </c>
      <c r="B18" s="331"/>
      <c r="C18" s="331"/>
      <c r="D18" s="331"/>
      <c r="E18" s="331"/>
      <c r="F18" s="331"/>
      <c r="G18" s="331"/>
      <c r="H18" s="331"/>
      <c r="I18" s="331"/>
      <c r="J18" s="331"/>
      <c r="K18" s="331"/>
      <c r="L18" s="331"/>
      <c r="M18" s="331"/>
      <c r="N18" s="331"/>
      <c r="O18" s="331"/>
    </row>
    <row r="19" spans="1:27" ht="30" customHeight="1" x14ac:dyDescent="0.25">
      <c r="A19" s="331" t="s">
        <v>432</v>
      </c>
      <c r="B19" s="331"/>
      <c r="C19" s="331"/>
      <c r="D19" s="331"/>
      <c r="E19" s="331"/>
      <c r="F19" s="331"/>
      <c r="G19" s="331"/>
      <c r="H19" s="331"/>
      <c r="I19" s="331"/>
      <c r="J19" s="331"/>
      <c r="K19" s="331"/>
      <c r="L19" s="331"/>
      <c r="M19" s="331"/>
      <c r="N19" s="331"/>
      <c r="O19" s="331"/>
    </row>
    <row r="20" spans="1:27" ht="28.5" customHeight="1" x14ac:dyDescent="0.25">
      <c r="A20" s="335" t="s">
        <v>362</v>
      </c>
      <c r="B20" s="335"/>
      <c r="C20" s="335"/>
      <c r="D20" s="335"/>
      <c r="E20" s="335"/>
      <c r="F20" s="335"/>
      <c r="G20" s="335"/>
      <c r="H20" s="335"/>
      <c r="I20" s="335"/>
      <c r="J20" s="335"/>
      <c r="K20" s="335"/>
      <c r="L20" s="335"/>
      <c r="M20" s="335"/>
      <c r="N20" s="335"/>
      <c r="O20" s="335"/>
      <c r="P20" s="67"/>
      <c r="Q20" s="67"/>
      <c r="R20" s="67"/>
      <c r="S20" s="67"/>
      <c r="T20" s="67"/>
      <c r="U20" s="67"/>
      <c r="V20" s="67"/>
      <c r="W20" s="67"/>
      <c r="X20" s="67"/>
      <c r="Y20" s="67"/>
      <c r="Z20" s="67"/>
      <c r="AA20" s="67"/>
    </row>
    <row r="21" spans="1:27" ht="30" customHeight="1" x14ac:dyDescent="0.25">
      <c r="A21" s="335" t="s">
        <v>343</v>
      </c>
      <c r="B21" s="335"/>
      <c r="C21" s="335"/>
      <c r="D21" s="335"/>
      <c r="E21" s="335"/>
      <c r="F21" s="335"/>
      <c r="G21" s="335"/>
      <c r="H21" s="335"/>
      <c r="I21" s="335"/>
      <c r="J21" s="335"/>
      <c r="K21" s="335"/>
      <c r="L21" s="335"/>
      <c r="M21" s="335"/>
      <c r="N21" s="335"/>
      <c r="O21" s="335"/>
      <c r="P21" s="67"/>
      <c r="Q21" s="67"/>
      <c r="R21" s="67"/>
      <c r="S21" s="67"/>
      <c r="T21" s="67"/>
      <c r="U21" s="67"/>
      <c r="V21" s="67"/>
      <c r="W21" s="67"/>
      <c r="X21" s="67"/>
      <c r="Y21" s="67"/>
      <c r="Z21" s="67"/>
      <c r="AA21" s="67"/>
    </row>
    <row r="22" spans="1:27" ht="30" customHeight="1" x14ac:dyDescent="0.25">
      <c r="A22" s="331" t="s">
        <v>361</v>
      </c>
      <c r="B22" s="331"/>
      <c r="C22" s="331"/>
      <c r="D22" s="331"/>
      <c r="E22" s="331"/>
      <c r="F22" s="331"/>
      <c r="G22" s="331"/>
      <c r="H22" s="331"/>
      <c r="I22" s="331"/>
      <c r="J22" s="331"/>
      <c r="K22" s="331"/>
      <c r="L22" s="331"/>
      <c r="M22" s="331"/>
      <c r="N22" s="331"/>
      <c r="O22" s="331"/>
    </row>
    <row r="23" spans="1:27" x14ac:dyDescent="0.25">
      <c r="A23" s="219"/>
      <c r="B23" s="219"/>
      <c r="C23" s="219"/>
      <c r="D23" s="219"/>
      <c r="E23" s="219"/>
      <c r="F23" s="219"/>
      <c r="G23" s="219"/>
      <c r="H23" s="219"/>
      <c r="I23" s="219"/>
      <c r="J23" s="219"/>
      <c r="K23" s="219"/>
      <c r="L23" s="219"/>
      <c r="M23" s="219"/>
      <c r="N23" s="219"/>
      <c r="O23" s="219"/>
      <c r="P23" s="67"/>
      <c r="Q23" s="67"/>
      <c r="R23" s="67"/>
      <c r="S23" s="67"/>
      <c r="T23" s="67"/>
      <c r="U23" s="67"/>
      <c r="V23" s="67"/>
      <c r="W23" s="67"/>
      <c r="X23" s="67"/>
      <c r="Y23" s="67"/>
      <c r="Z23" s="67"/>
      <c r="AA23" s="67"/>
    </row>
    <row r="24" spans="1:27" x14ac:dyDescent="0.25">
      <c r="A24" s="342" t="s">
        <v>256</v>
      </c>
      <c r="B24" s="342"/>
      <c r="C24" s="342"/>
      <c r="D24" s="342"/>
      <c r="E24" s="342"/>
      <c r="F24" s="342"/>
      <c r="G24" s="342"/>
      <c r="H24" s="342"/>
      <c r="I24" s="342"/>
      <c r="J24" s="342"/>
      <c r="K24" s="342"/>
      <c r="L24" s="342"/>
      <c r="M24" s="342"/>
      <c r="N24" s="342"/>
      <c r="O24" s="342"/>
      <c r="P24" s="1"/>
      <c r="Q24" s="1"/>
      <c r="R24" s="1"/>
      <c r="S24" s="1"/>
      <c r="T24" s="1"/>
      <c r="U24" s="1"/>
      <c r="V24" s="1"/>
      <c r="W24" s="1"/>
      <c r="X24" s="1"/>
      <c r="Y24" s="1"/>
      <c r="Z24" s="1"/>
      <c r="AA24" s="1"/>
    </row>
    <row r="25" spans="1:27" s="209" customFormat="1" x14ac:dyDescent="0.25">
      <c r="A25" s="334" t="s">
        <v>425</v>
      </c>
      <c r="B25" s="334"/>
      <c r="C25" s="334"/>
      <c r="D25" s="334"/>
      <c r="E25" s="334"/>
      <c r="F25" s="334"/>
      <c r="G25" s="334"/>
      <c r="H25" s="334"/>
      <c r="I25" s="334"/>
      <c r="J25" s="334"/>
      <c r="K25" s="334"/>
      <c r="L25" s="334"/>
      <c r="M25" s="334"/>
      <c r="N25" s="334"/>
      <c r="O25" s="334"/>
      <c r="P25" s="220"/>
      <c r="Q25" s="220"/>
      <c r="R25" s="220"/>
      <c r="S25" s="220"/>
      <c r="T25" s="220"/>
      <c r="U25" s="220"/>
      <c r="V25" s="220"/>
      <c r="W25" s="220"/>
      <c r="X25" s="220"/>
      <c r="Y25" s="220"/>
      <c r="Z25" s="220"/>
      <c r="AA25" s="220"/>
    </row>
    <row r="26" spans="1:27" s="209" customFormat="1" x14ac:dyDescent="0.25">
      <c r="A26" s="341" t="s">
        <v>357</v>
      </c>
      <c r="B26" s="341"/>
      <c r="C26" s="341"/>
      <c r="D26" s="341"/>
      <c r="E26" s="341"/>
      <c r="F26" s="341"/>
      <c r="G26" s="341"/>
      <c r="H26" s="341"/>
      <c r="I26" s="341"/>
      <c r="J26" s="341"/>
      <c r="K26" s="341"/>
      <c r="L26" s="341"/>
      <c r="M26" s="341"/>
      <c r="N26" s="341"/>
      <c r="O26" s="341"/>
    </row>
    <row r="27" spans="1:27" s="209" customFormat="1" x14ac:dyDescent="0.25">
      <c r="A27" s="223" t="s">
        <v>389</v>
      </c>
    </row>
    <row r="28" spans="1:27" s="209" customFormat="1" ht="30.75" customHeight="1" x14ac:dyDescent="0.25">
      <c r="A28" s="335" t="s">
        <v>455</v>
      </c>
      <c r="B28" s="335"/>
      <c r="C28" s="335"/>
      <c r="D28" s="335"/>
      <c r="E28" s="335"/>
      <c r="F28" s="335"/>
      <c r="G28" s="335"/>
      <c r="H28" s="335"/>
      <c r="I28" s="335"/>
      <c r="J28" s="335"/>
      <c r="K28" s="335"/>
      <c r="L28" s="335"/>
      <c r="M28" s="335"/>
      <c r="N28" s="335"/>
      <c r="O28" s="335"/>
      <c r="P28" s="221"/>
      <c r="Q28" s="221"/>
      <c r="R28" s="221"/>
      <c r="S28" s="221"/>
      <c r="T28" s="221"/>
      <c r="U28" s="221"/>
      <c r="V28" s="221"/>
      <c r="W28" s="221"/>
      <c r="X28" s="221"/>
      <c r="Y28" s="221"/>
      <c r="Z28" s="221"/>
      <c r="AA28" s="221"/>
    </row>
    <row r="29" spans="1:27" s="209" customFormat="1" x14ac:dyDescent="0.25">
      <c r="A29" s="334" t="s">
        <v>358</v>
      </c>
      <c r="B29" s="334"/>
      <c r="C29" s="334"/>
      <c r="D29" s="334"/>
      <c r="E29" s="334"/>
      <c r="F29" s="334"/>
      <c r="G29" s="334"/>
      <c r="H29" s="334"/>
      <c r="I29" s="334"/>
      <c r="J29" s="334"/>
      <c r="K29" s="334"/>
      <c r="L29" s="334"/>
      <c r="M29" s="334"/>
      <c r="N29" s="334"/>
      <c r="O29" s="334"/>
      <c r="P29" s="221"/>
      <c r="Q29" s="221"/>
      <c r="R29" s="221"/>
      <c r="S29" s="221"/>
      <c r="T29" s="221"/>
      <c r="U29" s="221"/>
      <c r="V29" s="221"/>
      <c r="W29" s="221"/>
      <c r="X29" s="221"/>
      <c r="Y29" s="221"/>
      <c r="Z29" s="221"/>
      <c r="AA29" s="221"/>
    </row>
    <row r="30" spans="1:27" s="209" customFormat="1" ht="31.5" customHeight="1" x14ac:dyDescent="0.25">
      <c r="A30" s="331" t="s">
        <v>456</v>
      </c>
      <c r="B30" s="331"/>
      <c r="C30" s="331"/>
      <c r="D30" s="331"/>
      <c r="E30" s="331"/>
      <c r="F30" s="331"/>
      <c r="G30" s="331"/>
      <c r="H30" s="331"/>
      <c r="I30" s="331"/>
      <c r="J30" s="331"/>
      <c r="K30" s="331"/>
      <c r="L30" s="331"/>
      <c r="M30" s="331"/>
      <c r="N30" s="331"/>
      <c r="O30" s="331"/>
    </row>
    <row r="31" spans="1:27" s="209" customFormat="1" x14ac:dyDescent="0.25">
      <c r="A31" s="340" t="s">
        <v>457</v>
      </c>
      <c r="B31" s="340"/>
      <c r="C31" s="340"/>
      <c r="D31" s="340"/>
      <c r="E31" s="340"/>
      <c r="F31" s="340"/>
      <c r="G31" s="340"/>
      <c r="H31" s="340"/>
      <c r="I31" s="340"/>
      <c r="J31" s="340"/>
      <c r="K31" s="340"/>
      <c r="L31" s="340"/>
      <c r="M31" s="340"/>
      <c r="N31" s="340"/>
      <c r="O31" s="222"/>
    </row>
    <row r="32" spans="1:27" s="209" customFormat="1" x14ac:dyDescent="0.25">
      <c r="A32" s="327" t="s">
        <v>458</v>
      </c>
      <c r="B32" s="327"/>
      <c r="C32" s="327"/>
      <c r="D32" s="327"/>
      <c r="E32" s="327"/>
      <c r="F32" s="327"/>
      <c r="G32" s="327"/>
      <c r="H32" s="327"/>
      <c r="I32" s="327"/>
      <c r="J32" s="327"/>
      <c r="K32" s="327"/>
      <c r="L32" s="327"/>
      <c r="M32" s="327"/>
      <c r="N32" s="327"/>
      <c r="O32" s="327"/>
    </row>
    <row r="33" spans="1:27" s="209" customFormat="1" x14ac:dyDescent="0.25">
      <c r="A33" s="66" t="s">
        <v>433</v>
      </c>
      <c r="B33"/>
      <c r="C33"/>
      <c r="D33"/>
      <c r="E33"/>
      <c r="F33"/>
      <c r="G33"/>
      <c r="H33"/>
      <c r="I33"/>
      <c r="J33"/>
      <c r="K33"/>
      <c r="L33"/>
      <c r="M33"/>
      <c r="N33"/>
      <c r="O33"/>
    </row>
    <row r="34" spans="1:27" x14ac:dyDescent="0.25">
      <c r="A34" s="67"/>
      <c r="B34" s="67"/>
      <c r="C34" s="67"/>
      <c r="D34" s="67"/>
      <c r="E34" s="67"/>
      <c r="F34" s="67"/>
      <c r="G34" s="67"/>
      <c r="H34" s="67"/>
      <c r="I34" s="67"/>
      <c r="J34" s="67"/>
      <c r="K34" s="67"/>
      <c r="L34" s="67"/>
      <c r="M34" s="67"/>
      <c r="N34" s="67"/>
      <c r="O34" s="67"/>
      <c r="P34" s="67"/>
      <c r="Q34" s="67"/>
      <c r="R34" s="67"/>
      <c r="S34" s="67"/>
      <c r="T34" s="67"/>
      <c r="U34" s="67"/>
      <c r="V34" s="67"/>
      <c r="W34" s="67"/>
      <c r="X34" s="67"/>
      <c r="Y34" s="67"/>
      <c r="Z34" s="67"/>
      <c r="AA34" s="67"/>
    </row>
    <row r="35" spans="1:27" x14ac:dyDescent="0.25">
      <c r="A35" s="342" t="s">
        <v>257</v>
      </c>
      <c r="B35" s="342"/>
      <c r="C35" s="342"/>
      <c r="D35" s="342"/>
      <c r="E35" s="342"/>
      <c r="F35" s="342"/>
      <c r="G35" s="342"/>
      <c r="H35" s="342"/>
      <c r="I35" s="342"/>
      <c r="J35" s="342"/>
      <c r="K35" s="342"/>
      <c r="L35" s="342"/>
      <c r="M35" s="342"/>
      <c r="N35" s="342"/>
      <c r="O35" s="342"/>
      <c r="P35" s="1"/>
      <c r="Q35" s="1"/>
      <c r="R35" s="1"/>
      <c r="S35" s="1"/>
      <c r="T35" s="1"/>
      <c r="U35" s="1"/>
      <c r="V35" s="1"/>
      <c r="W35" s="1"/>
      <c r="X35" s="1"/>
      <c r="Y35" s="1"/>
      <c r="Z35" s="1"/>
      <c r="AA35" s="1"/>
    </row>
    <row r="36" spans="1:27" x14ac:dyDescent="0.25">
      <c r="A36" s="327" t="s">
        <v>258</v>
      </c>
      <c r="B36" s="327"/>
      <c r="C36" s="327"/>
      <c r="D36" s="327"/>
      <c r="E36" s="327"/>
      <c r="F36" s="327"/>
      <c r="G36" s="327"/>
      <c r="H36" s="327"/>
      <c r="I36" s="327"/>
      <c r="J36" s="327"/>
      <c r="K36" s="327"/>
      <c r="L36" s="327"/>
      <c r="M36" s="327"/>
      <c r="N36" s="327"/>
      <c r="O36" s="327"/>
    </row>
    <row r="37" spans="1:27" x14ac:dyDescent="0.25">
      <c r="A37" s="327" t="s">
        <v>454</v>
      </c>
      <c r="B37" s="327"/>
      <c r="C37" s="327"/>
      <c r="D37" s="327"/>
      <c r="E37" s="327"/>
      <c r="F37" s="327"/>
      <c r="G37" s="327"/>
      <c r="H37" s="327"/>
      <c r="I37" s="327"/>
      <c r="J37" s="327"/>
      <c r="K37" s="327"/>
      <c r="L37" s="327"/>
      <c r="M37" s="327"/>
      <c r="N37" s="327"/>
      <c r="O37" s="327"/>
    </row>
    <row r="38" spans="1:27" x14ac:dyDescent="0.25">
      <c r="A38" s="327" t="s">
        <v>459</v>
      </c>
      <c r="B38" s="327"/>
      <c r="C38" s="327"/>
      <c r="D38" s="327"/>
      <c r="E38" s="327"/>
      <c r="F38" s="327"/>
      <c r="G38" s="327"/>
      <c r="H38" s="327"/>
      <c r="I38" s="327"/>
      <c r="J38" s="327"/>
      <c r="K38" s="327"/>
      <c r="L38" s="327"/>
      <c r="M38" s="327"/>
      <c r="N38" s="327"/>
      <c r="O38" s="327"/>
    </row>
    <row r="39" spans="1:27" ht="30" customHeight="1" x14ac:dyDescent="0.25">
      <c r="A39" s="331" t="s">
        <v>388</v>
      </c>
      <c r="B39" s="331"/>
      <c r="C39" s="331"/>
      <c r="D39" s="331"/>
      <c r="E39" s="331"/>
      <c r="F39" s="331"/>
      <c r="G39" s="331"/>
      <c r="H39" s="331"/>
      <c r="I39" s="331"/>
      <c r="J39" s="331"/>
      <c r="K39" s="331"/>
      <c r="L39" s="331"/>
      <c r="M39" s="331"/>
      <c r="N39" s="331"/>
      <c r="O39" s="331"/>
    </row>
    <row r="40" spans="1:27" x14ac:dyDescent="0.25">
      <c r="A40" s="327"/>
      <c r="B40" s="327"/>
      <c r="C40" s="327"/>
      <c r="D40" s="327"/>
      <c r="E40" s="327"/>
      <c r="F40" s="327"/>
      <c r="G40" s="327"/>
      <c r="H40" s="327"/>
      <c r="I40" s="327"/>
      <c r="J40" s="327"/>
      <c r="K40" s="327"/>
      <c r="L40" s="327"/>
      <c r="M40" s="327"/>
      <c r="N40" s="327"/>
      <c r="O40" s="327"/>
      <c r="W40" s="67"/>
      <c r="X40" s="67"/>
      <c r="Y40" s="67"/>
      <c r="Z40" s="67"/>
      <c r="AA40" s="67"/>
    </row>
    <row r="41" spans="1:27" x14ac:dyDescent="0.25">
      <c r="A41" s="332" t="s">
        <v>345</v>
      </c>
      <c r="B41" s="327"/>
      <c r="C41" s="327"/>
      <c r="D41" s="327"/>
      <c r="E41" s="327"/>
      <c r="F41" s="327"/>
      <c r="G41" s="327"/>
      <c r="H41" s="327"/>
      <c r="I41" s="327"/>
      <c r="J41" s="327"/>
      <c r="K41" s="327"/>
      <c r="L41" s="327"/>
      <c r="M41" s="327"/>
      <c r="N41" s="327"/>
      <c r="O41" s="327"/>
      <c r="U41" s="67"/>
      <c r="V41" s="67"/>
      <c r="W41" s="67"/>
      <c r="X41" s="67"/>
      <c r="Y41" s="67"/>
      <c r="Z41" s="67"/>
      <c r="AA41" s="67"/>
    </row>
    <row r="42" spans="1:27" x14ac:dyDescent="0.25">
      <c r="A42" s="340" t="s">
        <v>346</v>
      </c>
      <c r="B42" s="340"/>
      <c r="C42" s="340"/>
      <c r="D42" s="340"/>
      <c r="E42" s="340"/>
      <c r="F42" s="340"/>
      <c r="G42" s="340"/>
      <c r="H42" s="340"/>
      <c r="I42" s="340"/>
      <c r="J42" s="340"/>
      <c r="K42" s="340"/>
      <c r="L42" s="340"/>
      <c r="M42" s="340"/>
      <c r="N42" s="340"/>
      <c r="O42" s="340"/>
      <c r="U42" s="67"/>
      <c r="V42" s="67"/>
      <c r="W42" s="67"/>
      <c r="X42" s="67"/>
      <c r="Y42" s="67"/>
      <c r="Z42" s="67"/>
      <c r="AA42" s="67"/>
    </row>
    <row r="43" spans="1:27" x14ac:dyDescent="0.25">
      <c r="A43" s="340"/>
      <c r="B43" s="340"/>
      <c r="C43" s="340"/>
      <c r="D43" s="340"/>
      <c r="E43" s="340"/>
      <c r="F43" s="340"/>
      <c r="G43" s="340"/>
      <c r="H43" s="340"/>
      <c r="I43" s="340"/>
      <c r="J43" s="340"/>
      <c r="K43" s="340"/>
      <c r="L43" s="340"/>
      <c r="M43" s="340"/>
      <c r="N43" s="340"/>
      <c r="O43" s="340"/>
      <c r="P43" s="67"/>
      <c r="Q43" s="67"/>
      <c r="R43" s="67"/>
      <c r="S43" s="67"/>
      <c r="T43" s="67"/>
      <c r="U43" s="67"/>
      <c r="V43" s="67"/>
      <c r="W43" s="67"/>
      <c r="X43" s="67"/>
      <c r="Y43" s="67"/>
      <c r="Z43" s="67"/>
      <c r="AA43" s="67"/>
    </row>
    <row r="44" spans="1:27" ht="31.5" customHeight="1" x14ac:dyDescent="0.25">
      <c r="A44" s="335" t="s">
        <v>434</v>
      </c>
      <c r="B44" s="335"/>
      <c r="C44" s="335"/>
      <c r="D44" s="335"/>
      <c r="E44" s="335"/>
      <c r="F44" s="335"/>
      <c r="G44" s="335"/>
      <c r="H44" s="335"/>
      <c r="I44" s="335"/>
      <c r="J44" s="335"/>
      <c r="K44" s="335"/>
      <c r="L44" s="335"/>
      <c r="M44" s="335"/>
      <c r="N44" s="335"/>
      <c r="O44" s="335"/>
    </row>
    <row r="46" spans="1:27" x14ac:dyDescent="0.25">
      <c r="A46" s="333" t="s">
        <v>169</v>
      </c>
      <c r="B46" s="333"/>
      <c r="C46" s="333"/>
      <c r="D46" s="333"/>
      <c r="E46" s="333"/>
      <c r="F46" s="333"/>
      <c r="G46" s="333"/>
      <c r="H46" s="333"/>
      <c r="I46" s="333"/>
      <c r="J46" s="333"/>
      <c r="K46" s="333"/>
      <c r="L46" s="333"/>
      <c r="M46" s="333"/>
      <c r="N46" s="333"/>
      <c r="O46" s="333"/>
      <c r="P46" s="200"/>
      <c r="Q46" s="200"/>
      <c r="R46" s="200"/>
      <c r="S46" s="200"/>
      <c r="T46" s="200"/>
      <c r="U46" s="200"/>
      <c r="V46" s="200"/>
      <c r="W46" s="200"/>
      <c r="X46" s="200"/>
      <c r="Y46" s="200"/>
      <c r="Z46" s="200"/>
      <c r="AA46" s="200"/>
    </row>
    <row r="47" spans="1:27" x14ac:dyDescent="0.25">
      <c r="A47" s="200" t="s">
        <v>170</v>
      </c>
      <c r="B47" s="200"/>
      <c r="C47" s="200"/>
      <c r="D47" s="200"/>
      <c r="E47" s="200"/>
      <c r="F47" s="200"/>
      <c r="G47" s="200"/>
      <c r="H47" s="200"/>
      <c r="I47" s="200"/>
      <c r="J47" s="200"/>
      <c r="K47" s="200"/>
      <c r="L47" s="200"/>
      <c r="M47" s="200"/>
      <c r="N47" s="200"/>
      <c r="O47" s="200"/>
      <c r="P47" s="172"/>
      <c r="Q47" s="172"/>
      <c r="R47" s="172"/>
      <c r="S47" s="172"/>
      <c r="T47" s="172"/>
      <c r="U47" s="172"/>
      <c r="V47" s="172"/>
      <c r="W47" s="172"/>
      <c r="X47" s="172"/>
      <c r="Y47" s="172"/>
      <c r="Z47" s="172"/>
      <c r="AA47" s="172"/>
    </row>
    <row r="48" spans="1:27" ht="60" customHeight="1" x14ac:dyDescent="0.25">
      <c r="A48" s="336" t="s">
        <v>171</v>
      </c>
      <c r="B48" s="336"/>
      <c r="C48" s="336"/>
      <c r="D48" s="336"/>
      <c r="E48" s="336"/>
      <c r="F48" s="336"/>
      <c r="G48" s="336"/>
      <c r="H48" s="336"/>
      <c r="I48" s="336"/>
      <c r="J48" s="336"/>
      <c r="K48" s="336"/>
      <c r="L48" s="336"/>
      <c r="M48" s="336"/>
      <c r="N48" s="336"/>
      <c r="O48" s="336"/>
      <c r="P48" s="172"/>
      <c r="Q48" s="172"/>
      <c r="R48" s="172"/>
      <c r="S48" s="172"/>
      <c r="T48" s="172"/>
      <c r="U48" s="172"/>
      <c r="V48" s="172"/>
      <c r="W48" s="172"/>
      <c r="X48" s="172"/>
      <c r="Y48" s="172"/>
      <c r="Z48" s="172"/>
      <c r="AA48" s="172"/>
    </row>
    <row r="49" spans="1:27" ht="60.75" customHeight="1" x14ac:dyDescent="0.25">
      <c r="A49" s="336" t="s">
        <v>172</v>
      </c>
      <c r="B49" s="336"/>
      <c r="C49" s="336"/>
      <c r="D49" s="336"/>
      <c r="E49" s="336"/>
      <c r="F49" s="336"/>
      <c r="G49" s="336"/>
      <c r="H49" s="336"/>
      <c r="I49" s="336"/>
      <c r="J49" s="336"/>
      <c r="K49" s="336"/>
      <c r="L49" s="336"/>
      <c r="M49" s="336"/>
      <c r="N49" s="336"/>
      <c r="O49" s="336"/>
      <c r="P49" s="172"/>
      <c r="Q49" s="172"/>
      <c r="R49" s="172"/>
      <c r="S49" s="172"/>
      <c r="T49" s="172"/>
      <c r="U49" s="172"/>
      <c r="V49" s="172"/>
      <c r="W49" s="172"/>
      <c r="X49" s="172"/>
      <c r="Y49" s="172"/>
      <c r="Z49" s="172"/>
      <c r="AA49" s="172"/>
    </row>
    <row r="50" spans="1:27" ht="75.75" customHeight="1" x14ac:dyDescent="0.25">
      <c r="A50" s="336" t="s">
        <v>173</v>
      </c>
      <c r="B50" s="336"/>
      <c r="C50" s="336"/>
      <c r="D50" s="336"/>
      <c r="E50" s="336"/>
      <c r="F50" s="336"/>
      <c r="G50" s="336"/>
      <c r="H50" s="336"/>
      <c r="I50" s="336"/>
      <c r="J50" s="336"/>
      <c r="K50" s="336"/>
      <c r="L50" s="336"/>
      <c r="M50" s="336"/>
      <c r="N50" s="336"/>
      <c r="O50" s="336"/>
      <c r="P50" s="172"/>
      <c r="Q50" s="172"/>
      <c r="R50" s="172"/>
      <c r="S50" s="172"/>
      <c r="T50" s="172"/>
      <c r="U50" s="172"/>
      <c r="V50" s="172"/>
      <c r="W50" s="172"/>
      <c r="X50" s="172"/>
      <c r="Y50" s="172"/>
      <c r="Z50" s="172"/>
      <c r="AA50" s="172"/>
    </row>
    <row r="51" spans="1:27" ht="74.25" customHeight="1" x14ac:dyDescent="0.25">
      <c r="A51" s="336" t="s">
        <v>174</v>
      </c>
      <c r="B51" s="336"/>
      <c r="C51" s="336"/>
      <c r="D51" s="336"/>
      <c r="E51" s="336"/>
      <c r="F51" s="336"/>
      <c r="G51" s="336"/>
      <c r="H51" s="336"/>
      <c r="I51" s="336"/>
      <c r="J51" s="336"/>
      <c r="K51" s="336"/>
      <c r="L51" s="336"/>
      <c r="M51" s="336"/>
      <c r="N51" s="336"/>
      <c r="O51" s="336"/>
      <c r="P51" s="4"/>
      <c r="Q51" s="4"/>
      <c r="R51" s="4"/>
      <c r="S51" s="4"/>
      <c r="T51" s="4"/>
      <c r="U51" s="4"/>
      <c r="V51" s="4"/>
      <c r="W51" s="4"/>
      <c r="X51" s="4"/>
      <c r="Y51" s="4"/>
      <c r="Z51" s="4"/>
      <c r="AA51" s="4"/>
    </row>
    <row r="52" spans="1:27" ht="45" customHeight="1" x14ac:dyDescent="0.25">
      <c r="A52" s="344" t="s">
        <v>175</v>
      </c>
      <c r="B52" s="344"/>
      <c r="C52" s="344"/>
      <c r="D52" s="344"/>
      <c r="E52" s="344"/>
      <c r="F52" s="344"/>
      <c r="G52" s="344"/>
      <c r="H52" s="344"/>
      <c r="I52" s="344"/>
      <c r="J52" s="344"/>
      <c r="K52" s="344"/>
      <c r="L52" s="344"/>
      <c r="M52" s="344"/>
      <c r="N52" s="344"/>
      <c r="O52" s="344"/>
      <c r="P52" s="172"/>
      <c r="Q52" s="172"/>
      <c r="R52" s="172"/>
      <c r="S52" s="172"/>
      <c r="T52" s="172"/>
      <c r="U52" s="172"/>
      <c r="V52" s="172"/>
      <c r="W52" s="172"/>
      <c r="X52" s="172"/>
      <c r="Y52" s="172"/>
      <c r="Z52" s="172"/>
      <c r="AA52" s="172"/>
    </row>
    <row r="53" spans="1:27" ht="48.75" customHeight="1" x14ac:dyDescent="0.25">
      <c r="A53" s="336" t="s">
        <v>176</v>
      </c>
      <c r="B53" s="336"/>
      <c r="C53" s="336"/>
      <c r="D53" s="336"/>
      <c r="E53" s="336"/>
      <c r="F53" s="336"/>
      <c r="G53" s="336"/>
      <c r="H53" s="336"/>
      <c r="I53" s="336"/>
      <c r="J53" s="336"/>
      <c r="K53" s="336"/>
      <c r="L53" s="336"/>
      <c r="M53" s="336"/>
      <c r="N53" s="336"/>
      <c r="O53" s="336"/>
      <c r="P53" s="172"/>
      <c r="Q53" s="172"/>
      <c r="R53" s="172"/>
      <c r="S53" s="172"/>
      <c r="T53" s="172"/>
      <c r="U53" s="172"/>
      <c r="V53" s="172"/>
      <c r="W53" s="172"/>
      <c r="X53" s="172"/>
      <c r="Y53" s="172"/>
      <c r="Z53" s="172"/>
      <c r="AA53" s="172"/>
    </row>
    <row r="54" spans="1:27" ht="60" customHeight="1" x14ac:dyDescent="0.25">
      <c r="A54" s="336" t="s">
        <v>177</v>
      </c>
      <c r="B54" s="336"/>
      <c r="C54" s="336"/>
      <c r="D54" s="336"/>
      <c r="E54" s="336"/>
      <c r="F54" s="336"/>
      <c r="G54" s="336"/>
      <c r="H54" s="336"/>
      <c r="I54" s="336"/>
      <c r="J54" s="336"/>
      <c r="K54" s="336"/>
      <c r="L54" s="336"/>
      <c r="M54" s="336"/>
      <c r="N54" s="336"/>
      <c r="O54" s="336"/>
      <c r="P54" s="172"/>
      <c r="Q54" s="172"/>
      <c r="R54" s="172"/>
      <c r="S54" s="172"/>
      <c r="T54" s="172"/>
      <c r="U54" s="172"/>
      <c r="V54" s="172"/>
      <c r="W54" s="172"/>
      <c r="X54" s="172"/>
      <c r="Y54" s="172"/>
      <c r="Z54" s="172"/>
      <c r="AA54" s="172"/>
    </row>
    <row r="55" spans="1:27" ht="64.5" customHeight="1" x14ac:dyDescent="0.25">
      <c r="A55" s="336" t="s">
        <v>178</v>
      </c>
      <c r="B55" s="336"/>
      <c r="C55" s="336"/>
      <c r="D55" s="336"/>
      <c r="E55" s="336"/>
      <c r="F55" s="336"/>
      <c r="G55" s="336"/>
      <c r="H55" s="336"/>
      <c r="I55" s="336"/>
      <c r="J55" s="336"/>
      <c r="K55" s="336"/>
      <c r="L55" s="336"/>
      <c r="M55" s="336"/>
      <c r="N55" s="336"/>
      <c r="O55" s="336"/>
      <c r="P55" s="172"/>
      <c r="Q55" s="172"/>
      <c r="R55" s="172"/>
      <c r="S55" s="172"/>
      <c r="T55" s="172"/>
      <c r="U55" s="172"/>
      <c r="V55" s="172"/>
      <c r="W55" s="172"/>
      <c r="X55" s="172"/>
      <c r="Y55" s="172"/>
      <c r="Z55" s="172"/>
      <c r="AA55" s="172"/>
    </row>
    <row r="56" spans="1:27" x14ac:dyDescent="0.25">
      <c r="A56" s="336" t="s">
        <v>356</v>
      </c>
      <c r="B56" s="336"/>
      <c r="C56" s="336"/>
      <c r="D56" s="336"/>
      <c r="E56" s="336"/>
      <c r="F56" s="336"/>
      <c r="G56" s="336"/>
      <c r="H56" s="336"/>
      <c r="I56" s="336"/>
      <c r="J56" s="336"/>
      <c r="K56" s="336"/>
      <c r="L56" s="336"/>
      <c r="M56" s="336"/>
      <c r="N56" s="336"/>
      <c r="O56" s="336"/>
      <c r="P56" s="172"/>
      <c r="Q56" s="172"/>
      <c r="R56" s="172"/>
      <c r="S56" s="172"/>
      <c r="T56" s="172"/>
      <c r="U56" s="172"/>
      <c r="V56" s="172"/>
      <c r="W56" s="172"/>
      <c r="X56" s="172"/>
      <c r="Y56" s="172"/>
      <c r="Z56" s="172"/>
      <c r="AA56" s="172"/>
    </row>
    <row r="57" spans="1:27" x14ac:dyDescent="0.25">
      <c r="A57" s="343" t="s">
        <v>342</v>
      </c>
      <c r="B57" s="336"/>
      <c r="C57" s="336"/>
      <c r="D57" s="336"/>
      <c r="E57" s="336"/>
      <c r="F57" s="336"/>
      <c r="G57" s="336"/>
      <c r="H57" s="336"/>
      <c r="I57" s="336"/>
      <c r="J57" s="336"/>
      <c r="K57" s="336"/>
      <c r="L57" s="336"/>
      <c r="M57" s="336"/>
      <c r="N57" s="336"/>
      <c r="O57" s="336"/>
      <c r="P57" s="172"/>
      <c r="Q57" s="172"/>
      <c r="R57" s="172"/>
      <c r="S57" s="172"/>
      <c r="T57" s="172"/>
      <c r="U57" s="172"/>
      <c r="V57" s="172"/>
      <c r="W57" s="172"/>
      <c r="X57" s="172"/>
      <c r="Y57" s="172"/>
      <c r="Z57" s="172"/>
      <c r="AA57" s="172"/>
    </row>
    <row r="58" spans="1:27" x14ac:dyDescent="0.25">
      <c r="A58" s="37"/>
      <c r="B58" s="37"/>
      <c r="C58" s="37"/>
      <c r="D58" s="37"/>
      <c r="E58" s="37"/>
      <c r="F58" s="37"/>
      <c r="G58" s="37"/>
      <c r="H58" s="37"/>
      <c r="I58" s="37"/>
      <c r="J58" s="37"/>
      <c r="K58" s="37"/>
      <c r="L58" s="37"/>
      <c r="M58" s="37"/>
      <c r="N58" s="37"/>
      <c r="O58" s="37"/>
      <c r="P58" s="175"/>
      <c r="Q58" s="175"/>
      <c r="R58" s="175"/>
      <c r="S58" s="175"/>
      <c r="T58" s="175"/>
      <c r="U58" s="175"/>
      <c r="V58" s="175"/>
      <c r="W58" s="175"/>
      <c r="X58" s="175"/>
      <c r="Y58" s="175"/>
      <c r="Z58" s="175"/>
      <c r="AA58" s="175"/>
    </row>
    <row r="59" spans="1:27" x14ac:dyDescent="0.25">
      <c r="A59" s="175" t="s">
        <v>179</v>
      </c>
      <c r="B59" s="175"/>
      <c r="C59" s="175"/>
      <c r="D59" s="175"/>
      <c r="E59" s="175"/>
      <c r="F59" s="175"/>
      <c r="G59" s="175"/>
      <c r="H59" s="175"/>
      <c r="I59" s="175"/>
      <c r="J59" s="175"/>
      <c r="K59" s="175"/>
      <c r="L59" s="175"/>
      <c r="M59" s="175"/>
      <c r="N59" s="175"/>
      <c r="O59" s="175"/>
      <c r="P59" s="173"/>
      <c r="Q59" s="173"/>
      <c r="R59" s="173"/>
      <c r="S59" s="173"/>
      <c r="T59" s="173"/>
      <c r="U59" s="173"/>
      <c r="V59" s="173"/>
      <c r="W59" s="173"/>
      <c r="X59" s="173"/>
      <c r="Y59" s="173"/>
      <c r="Z59" s="173"/>
      <c r="AA59" s="173"/>
    </row>
    <row r="60" spans="1:27" ht="28.5" customHeight="1" x14ac:dyDescent="0.25">
      <c r="A60" s="338" t="s">
        <v>180</v>
      </c>
      <c r="B60" s="338"/>
      <c r="C60" s="338"/>
      <c r="D60" s="338"/>
      <c r="E60" s="338"/>
      <c r="F60" s="338"/>
      <c r="G60" s="338"/>
      <c r="H60" s="338"/>
      <c r="I60" s="338"/>
      <c r="J60" s="338"/>
      <c r="K60" s="338"/>
      <c r="L60" s="338"/>
      <c r="M60" s="338"/>
      <c r="N60" s="338"/>
      <c r="O60" s="338"/>
      <c r="P60" s="173"/>
      <c r="Q60" s="173"/>
      <c r="R60" s="173"/>
      <c r="S60" s="173"/>
      <c r="T60" s="173"/>
      <c r="U60" s="173"/>
      <c r="V60" s="173"/>
      <c r="W60" s="173"/>
      <c r="X60" s="173"/>
      <c r="Y60" s="173"/>
      <c r="Z60" s="173"/>
      <c r="AA60" s="173"/>
    </row>
    <row r="61" spans="1:27" ht="30.75" customHeight="1" x14ac:dyDescent="0.25">
      <c r="A61" s="338" t="s">
        <v>181</v>
      </c>
      <c r="B61" s="338"/>
      <c r="C61" s="338"/>
      <c r="D61" s="338"/>
      <c r="E61" s="338"/>
      <c r="F61" s="338"/>
      <c r="G61" s="338"/>
      <c r="H61" s="338"/>
      <c r="I61" s="338"/>
      <c r="J61" s="338"/>
      <c r="K61" s="338"/>
      <c r="L61" s="338"/>
      <c r="M61" s="338"/>
      <c r="N61" s="338"/>
      <c r="O61" s="338"/>
      <c r="P61" s="174"/>
      <c r="Q61" s="174"/>
      <c r="R61" s="174"/>
      <c r="S61" s="174"/>
      <c r="T61" s="174"/>
      <c r="U61" s="174"/>
      <c r="V61" s="174"/>
      <c r="W61" s="174"/>
      <c r="X61" s="174"/>
      <c r="Y61" s="174"/>
      <c r="Z61" s="174"/>
      <c r="AA61" s="174"/>
    </row>
    <row r="62" spans="1:27" ht="30.75" customHeight="1" x14ac:dyDescent="0.25">
      <c r="A62" s="338" t="s">
        <v>182</v>
      </c>
      <c r="B62" s="338"/>
      <c r="C62" s="338"/>
      <c r="D62" s="338"/>
      <c r="E62" s="338"/>
      <c r="F62" s="338"/>
      <c r="G62" s="338"/>
      <c r="H62" s="338"/>
      <c r="I62" s="338"/>
      <c r="J62" s="338"/>
      <c r="K62" s="338"/>
      <c r="L62" s="338"/>
      <c r="M62" s="338"/>
      <c r="N62" s="338"/>
      <c r="O62" s="338"/>
      <c r="P62" s="174"/>
      <c r="Q62" s="174"/>
      <c r="R62" s="174"/>
      <c r="S62" s="174"/>
      <c r="T62" s="174"/>
      <c r="U62" s="174"/>
      <c r="V62" s="174"/>
      <c r="W62" s="174"/>
      <c r="X62" s="174"/>
      <c r="Y62" s="174"/>
      <c r="Z62" s="174"/>
      <c r="AA62" s="174"/>
    </row>
    <row r="63" spans="1:27" ht="30" customHeight="1" x14ac:dyDescent="0.25">
      <c r="A63" s="338" t="s">
        <v>183</v>
      </c>
      <c r="B63" s="338"/>
      <c r="C63" s="338"/>
      <c r="D63" s="338"/>
      <c r="E63" s="338"/>
      <c r="F63" s="338"/>
      <c r="G63" s="338"/>
      <c r="H63" s="338"/>
      <c r="I63" s="338"/>
      <c r="J63" s="338"/>
      <c r="K63" s="338"/>
      <c r="L63" s="338"/>
      <c r="M63" s="338"/>
      <c r="N63" s="338"/>
      <c r="O63" s="338"/>
      <c r="P63" s="174"/>
      <c r="Q63" s="174"/>
      <c r="R63" s="174"/>
      <c r="S63" s="174"/>
      <c r="T63" s="174"/>
      <c r="U63" s="174"/>
      <c r="V63" s="174"/>
      <c r="W63" s="174"/>
      <c r="X63" s="174"/>
      <c r="Y63" s="174"/>
      <c r="Z63" s="174"/>
      <c r="AA63" s="174"/>
    </row>
    <row r="64" spans="1:27" ht="29.25" customHeight="1" x14ac:dyDescent="0.25">
      <c r="A64" s="338" t="s">
        <v>184</v>
      </c>
      <c r="B64" s="338"/>
      <c r="C64" s="338"/>
      <c r="D64" s="338"/>
      <c r="E64" s="338"/>
      <c r="F64" s="338"/>
      <c r="G64" s="338"/>
      <c r="H64" s="338"/>
      <c r="I64" s="338"/>
      <c r="J64" s="338"/>
      <c r="K64" s="338"/>
      <c r="L64" s="338"/>
      <c r="M64" s="338"/>
      <c r="N64" s="338"/>
      <c r="O64" s="338"/>
      <c r="P64" s="174"/>
      <c r="Q64" s="174"/>
      <c r="R64" s="174"/>
      <c r="S64" s="174"/>
      <c r="T64" s="174"/>
      <c r="U64" s="174"/>
      <c r="V64" s="174"/>
      <c r="W64" s="174"/>
      <c r="X64" s="174"/>
      <c r="Y64" s="174"/>
      <c r="Z64" s="174"/>
      <c r="AA64" s="174"/>
    </row>
    <row r="65" spans="1:27" ht="30.75" customHeight="1" x14ac:dyDescent="0.25">
      <c r="A65" s="338" t="s">
        <v>185</v>
      </c>
      <c r="B65" s="338"/>
      <c r="C65" s="338"/>
      <c r="D65" s="338"/>
      <c r="E65" s="338"/>
      <c r="F65" s="338"/>
      <c r="G65" s="338"/>
      <c r="H65" s="338"/>
      <c r="I65" s="338"/>
      <c r="J65" s="338"/>
      <c r="K65" s="338"/>
      <c r="L65" s="338"/>
      <c r="M65" s="338"/>
      <c r="N65" s="338"/>
      <c r="O65" s="338"/>
      <c r="P65" s="174"/>
      <c r="Q65" s="174"/>
      <c r="R65" s="174"/>
      <c r="S65" s="174"/>
      <c r="T65" s="174"/>
      <c r="U65" s="174"/>
      <c r="V65" s="174"/>
      <c r="W65" s="174"/>
      <c r="X65" s="174"/>
      <c r="Y65" s="174"/>
      <c r="Z65" s="174"/>
      <c r="AA65" s="174"/>
    </row>
    <row r="66" spans="1:27" ht="30.75" customHeight="1" x14ac:dyDescent="0.25">
      <c r="A66" s="339" t="s">
        <v>435</v>
      </c>
      <c r="B66" s="339"/>
      <c r="C66" s="339"/>
      <c r="D66" s="339"/>
      <c r="E66" s="339"/>
      <c r="F66" s="339"/>
      <c r="G66" s="339"/>
      <c r="H66" s="339"/>
      <c r="I66" s="339"/>
      <c r="J66" s="339"/>
      <c r="K66" s="339"/>
      <c r="L66" s="339"/>
      <c r="M66" s="339"/>
      <c r="N66" s="339"/>
      <c r="O66" s="339"/>
      <c r="P66" s="174"/>
      <c r="Q66" s="174"/>
      <c r="R66" s="174"/>
      <c r="S66" s="174"/>
      <c r="T66" s="174"/>
      <c r="U66" s="174"/>
      <c r="V66" s="174"/>
      <c r="W66" s="174"/>
      <c r="X66" s="174"/>
      <c r="Y66" s="174"/>
      <c r="Z66" s="174"/>
      <c r="AA66" s="174"/>
    </row>
    <row r="67" spans="1:27" ht="20.25" customHeight="1" x14ac:dyDescent="0.25">
      <c r="A67" s="339" t="s">
        <v>186</v>
      </c>
      <c r="B67" s="339"/>
      <c r="C67" s="339"/>
      <c r="D67" s="339"/>
      <c r="E67" s="339"/>
      <c r="F67" s="339"/>
      <c r="G67" s="339"/>
      <c r="H67" s="339"/>
      <c r="I67" s="339"/>
      <c r="J67" s="339"/>
      <c r="K67" s="339"/>
      <c r="L67" s="339"/>
      <c r="M67" s="339"/>
      <c r="N67" s="339"/>
      <c r="O67" s="339"/>
      <c r="P67" s="174"/>
      <c r="Q67" s="174"/>
      <c r="R67" s="174"/>
      <c r="S67" s="174"/>
      <c r="T67" s="174"/>
      <c r="U67" s="174"/>
      <c r="V67" s="174"/>
      <c r="W67" s="174"/>
      <c r="X67" s="174"/>
      <c r="Y67" s="174"/>
      <c r="Z67" s="174"/>
      <c r="AA67" s="174"/>
    </row>
    <row r="68" spans="1:27" ht="29.25" customHeight="1" x14ac:dyDescent="0.25">
      <c r="A68" s="338" t="s">
        <v>187</v>
      </c>
      <c r="B68" s="338"/>
      <c r="C68" s="338"/>
      <c r="D68" s="338"/>
      <c r="E68" s="338"/>
      <c r="F68" s="338"/>
      <c r="G68" s="338"/>
      <c r="H68" s="338"/>
      <c r="I68" s="338"/>
      <c r="J68" s="338"/>
      <c r="K68" s="338"/>
      <c r="L68" s="338"/>
      <c r="M68" s="338"/>
      <c r="N68" s="338"/>
      <c r="O68" s="338"/>
      <c r="P68" s="173"/>
      <c r="Q68" s="173"/>
      <c r="R68" s="173"/>
      <c r="S68" s="173"/>
      <c r="T68" s="173"/>
      <c r="U68" s="173"/>
      <c r="V68" s="173"/>
      <c r="W68" s="173"/>
      <c r="X68" s="173"/>
      <c r="Y68" s="173"/>
      <c r="Z68" s="173"/>
      <c r="AA68" s="173"/>
    </row>
    <row r="69" spans="1:27" ht="45.75" customHeight="1" x14ac:dyDescent="0.25">
      <c r="A69" s="338" t="s">
        <v>188</v>
      </c>
      <c r="B69" s="338"/>
      <c r="C69" s="338"/>
      <c r="D69" s="338"/>
      <c r="E69" s="338"/>
      <c r="F69" s="338"/>
      <c r="G69" s="338"/>
      <c r="H69" s="338"/>
      <c r="I69" s="338"/>
      <c r="J69" s="338"/>
      <c r="K69" s="338"/>
      <c r="L69" s="338"/>
      <c r="M69" s="338"/>
      <c r="N69" s="338"/>
      <c r="O69" s="338"/>
      <c r="P69" s="174"/>
      <c r="Q69" s="174"/>
      <c r="R69" s="174"/>
      <c r="S69" s="174"/>
      <c r="T69" s="174"/>
      <c r="U69" s="174"/>
      <c r="V69" s="174"/>
      <c r="W69" s="174"/>
      <c r="X69" s="174"/>
      <c r="Y69" s="174"/>
      <c r="Z69" s="174"/>
      <c r="AA69" s="174"/>
    </row>
    <row r="70" spans="1:27" x14ac:dyDescent="0.25">
      <c r="A70" s="339" t="s">
        <v>189</v>
      </c>
      <c r="B70" s="339"/>
      <c r="C70" s="339"/>
      <c r="D70" s="339"/>
      <c r="E70" s="339"/>
      <c r="F70" s="339"/>
      <c r="G70" s="339"/>
      <c r="H70" s="339"/>
      <c r="I70" s="339"/>
      <c r="J70" s="339"/>
      <c r="K70" s="339"/>
      <c r="L70" s="339"/>
      <c r="M70" s="339"/>
      <c r="N70" s="339"/>
      <c r="O70" s="339"/>
      <c r="P70" s="38"/>
      <c r="Q70" s="38"/>
      <c r="R70" s="38"/>
      <c r="S70" s="38"/>
      <c r="T70" s="38"/>
      <c r="U70" s="38"/>
      <c r="V70" s="38"/>
      <c r="W70" s="38"/>
      <c r="X70" s="38"/>
      <c r="Y70" s="38"/>
      <c r="Z70" s="38"/>
      <c r="AA70" s="38"/>
    </row>
    <row r="71" spans="1:27" x14ac:dyDescent="0.25">
      <c r="A71" s="38"/>
      <c r="B71" s="38"/>
      <c r="C71" s="38"/>
      <c r="D71" s="38"/>
      <c r="E71" s="38"/>
      <c r="F71" s="38"/>
      <c r="G71" s="38"/>
      <c r="H71" s="38"/>
      <c r="I71" s="38"/>
      <c r="J71" s="38"/>
      <c r="K71" s="38"/>
      <c r="L71" s="38"/>
      <c r="M71" s="38"/>
      <c r="N71" s="38"/>
      <c r="O71" s="38"/>
      <c r="P71" s="175"/>
      <c r="Q71" s="175"/>
      <c r="R71" s="175"/>
      <c r="S71" s="175"/>
      <c r="T71" s="175"/>
      <c r="U71" s="175"/>
      <c r="V71" s="175"/>
      <c r="W71" s="175"/>
      <c r="X71" s="175"/>
      <c r="Y71" s="175"/>
      <c r="Z71" s="175"/>
      <c r="AA71" s="175"/>
    </row>
    <row r="72" spans="1:27" x14ac:dyDescent="0.25">
      <c r="A72" s="175" t="s">
        <v>190</v>
      </c>
      <c r="B72" s="175"/>
      <c r="C72" s="175"/>
      <c r="D72" s="175"/>
      <c r="E72" s="175"/>
      <c r="F72" s="175"/>
      <c r="G72" s="175"/>
      <c r="H72" s="175"/>
      <c r="I72" s="175"/>
      <c r="J72" s="175"/>
      <c r="K72" s="175"/>
      <c r="L72" s="175"/>
      <c r="M72" s="175"/>
      <c r="N72" s="175"/>
      <c r="O72" s="175"/>
      <c r="P72" s="201"/>
      <c r="Q72" s="201"/>
      <c r="R72" s="201"/>
      <c r="S72" s="201"/>
      <c r="T72" s="201"/>
      <c r="U72" s="201"/>
      <c r="V72" s="201"/>
      <c r="W72" s="201"/>
      <c r="X72" s="201"/>
      <c r="Y72" s="201"/>
      <c r="Z72" s="201"/>
      <c r="AA72" s="201"/>
    </row>
    <row r="73" spans="1:27" x14ac:dyDescent="0.25">
      <c r="A73" s="201" t="s">
        <v>191</v>
      </c>
      <c r="B73" s="201"/>
      <c r="C73" s="201"/>
      <c r="D73" s="201"/>
      <c r="E73" s="201"/>
      <c r="F73" s="201"/>
      <c r="G73" s="201"/>
      <c r="H73" s="201"/>
      <c r="I73" s="201"/>
      <c r="J73" s="201"/>
      <c r="K73" s="201"/>
      <c r="L73" s="201"/>
      <c r="M73" s="201"/>
      <c r="N73" s="201"/>
      <c r="O73" s="201"/>
      <c r="P73" s="172"/>
      <c r="Q73" s="172"/>
      <c r="R73" s="172"/>
      <c r="S73" s="172"/>
      <c r="T73" s="172"/>
      <c r="U73" s="172"/>
      <c r="V73" s="172"/>
      <c r="W73" s="172"/>
      <c r="X73" s="172"/>
      <c r="Y73" s="172"/>
      <c r="Z73" s="172"/>
      <c r="AA73" s="172"/>
    </row>
    <row r="74" spans="1:27" ht="46.5" customHeight="1" x14ac:dyDescent="0.25">
      <c r="A74" s="336" t="s">
        <v>192</v>
      </c>
      <c r="B74" s="336"/>
      <c r="C74" s="336"/>
      <c r="D74" s="336"/>
      <c r="E74" s="336"/>
      <c r="F74" s="336"/>
      <c r="G74" s="336"/>
      <c r="H74" s="336"/>
      <c r="I74" s="336"/>
      <c r="J74" s="336"/>
      <c r="K74" s="336"/>
      <c r="L74" s="336"/>
      <c r="M74" s="336"/>
      <c r="N74" s="336"/>
      <c r="O74" s="336"/>
      <c r="P74" s="201"/>
      <c r="Q74" s="201"/>
      <c r="R74" s="201"/>
      <c r="S74" s="201"/>
      <c r="T74" s="201"/>
      <c r="U74" s="201"/>
      <c r="V74" s="201"/>
      <c r="W74" s="201"/>
      <c r="X74" s="201"/>
      <c r="Y74" s="201"/>
      <c r="Z74" s="201"/>
      <c r="AA74" s="201"/>
    </row>
    <row r="75" spans="1:27" x14ac:dyDescent="0.25">
      <c r="A75" s="201" t="s">
        <v>193</v>
      </c>
      <c r="B75" s="201"/>
      <c r="C75" s="201"/>
      <c r="D75" s="201"/>
      <c r="E75" s="201"/>
      <c r="F75" s="201"/>
      <c r="G75" s="201"/>
      <c r="H75" s="201"/>
      <c r="I75" s="201"/>
      <c r="J75" s="201"/>
      <c r="K75" s="201"/>
      <c r="L75" s="201"/>
      <c r="M75" s="201"/>
      <c r="N75" s="201"/>
      <c r="O75" s="201"/>
      <c r="P75" s="201"/>
      <c r="Q75" s="201"/>
      <c r="R75" s="201"/>
      <c r="S75" s="201"/>
      <c r="T75" s="201"/>
      <c r="U75" s="201"/>
      <c r="V75" s="201"/>
      <c r="W75" s="201"/>
      <c r="X75" s="201"/>
      <c r="Y75" s="201"/>
      <c r="Z75" s="201"/>
      <c r="AA75" s="201"/>
    </row>
    <row r="76" spans="1:27" x14ac:dyDescent="0.25">
      <c r="A76" s="201" t="s">
        <v>194</v>
      </c>
      <c r="B76" s="201"/>
      <c r="C76" s="201"/>
      <c r="D76" s="201"/>
      <c r="E76" s="201"/>
      <c r="F76" s="201"/>
      <c r="G76" s="201"/>
      <c r="H76" s="201"/>
      <c r="I76" s="201"/>
      <c r="J76" s="201"/>
      <c r="K76" s="201"/>
      <c r="L76" s="201"/>
      <c r="M76" s="201"/>
      <c r="N76" s="201"/>
      <c r="O76" s="201"/>
      <c r="P76" s="201"/>
      <c r="Q76" s="201"/>
      <c r="R76" s="201"/>
      <c r="S76" s="201"/>
      <c r="T76" s="201"/>
      <c r="U76" s="201"/>
      <c r="V76" s="201"/>
      <c r="W76" s="201"/>
      <c r="X76" s="201"/>
      <c r="Y76" s="201"/>
      <c r="Z76" s="201"/>
      <c r="AA76" s="201"/>
    </row>
    <row r="77" spans="1:27" x14ac:dyDescent="0.25">
      <c r="A77" s="201" t="s">
        <v>195</v>
      </c>
      <c r="B77" s="201"/>
      <c r="C77" s="201"/>
      <c r="D77" s="201"/>
      <c r="E77" s="201"/>
      <c r="F77" s="201"/>
      <c r="G77" s="201"/>
      <c r="H77" s="201"/>
      <c r="I77" s="201"/>
      <c r="J77" s="201"/>
      <c r="K77" s="201"/>
      <c r="L77" s="201"/>
      <c r="M77" s="201"/>
      <c r="N77" s="201"/>
      <c r="O77" s="201"/>
      <c r="P77" s="201"/>
      <c r="Q77" s="201"/>
      <c r="R77" s="201"/>
      <c r="S77" s="201"/>
      <c r="T77" s="201"/>
      <c r="U77" s="201"/>
      <c r="V77" s="201"/>
      <c r="W77" s="201"/>
      <c r="X77" s="201"/>
      <c r="Y77" s="201"/>
      <c r="Z77" s="201"/>
      <c r="AA77" s="201"/>
    </row>
    <row r="78" spans="1:27" x14ac:dyDescent="0.25">
      <c r="A78" s="201" t="s">
        <v>196</v>
      </c>
      <c r="B78" s="201"/>
      <c r="C78" s="201"/>
      <c r="D78" s="201"/>
      <c r="E78" s="201"/>
      <c r="F78" s="201"/>
      <c r="G78" s="201"/>
      <c r="H78" s="201"/>
      <c r="I78" s="201"/>
      <c r="J78" s="201"/>
      <c r="K78" s="201"/>
      <c r="L78" s="201"/>
      <c r="M78" s="201"/>
      <c r="N78" s="201"/>
      <c r="O78" s="201"/>
      <c r="P78" s="201"/>
      <c r="Q78" s="201"/>
      <c r="R78" s="201"/>
      <c r="S78" s="201"/>
      <c r="T78" s="201"/>
      <c r="U78" s="201"/>
      <c r="V78" s="201"/>
      <c r="W78" s="201"/>
      <c r="X78" s="201"/>
      <c r="Y78" s="201"/>
      <c r="Z78" s="201"/>
      <c r="AA78" s="201"/>
    </row>
    <row r="79" spans="1:27" x14ac:dyDescent="0.25">
      <c r="A79" s="201" t="s">
        <v>197</v>
      </c>
      <c r="B79" s="201"/>
      <c r="C79" s="201"/>
      <c r="D79" s="201"/>
      <c r="E79" s="201"/>
      <c r="F79" s="201"/>
      <c r="G79" s="201"/>
      <c r="H79" s="201"/>
      <c r="I79" s="201"/>
      <c r="J79" s="201"/>
      <c r="K79" s="201"/>
      <c r="L79" s="201"/>
      <c r="M79" s="201"/>
      <c r="N79" s="201"/>
      <c r="O79" s="201"/>
      <c r="P79" s="201"/>
      <c r="Q79" s="201"/>
      <c r="R79" s="201"/>
      <c r="S79" s="201"/>
      <c r="T79" s="201"/>
      <c r="U79" s="201"/>
      <c r="V79" s="201"/>
      <c r="W79" s="201"/>
      <c r="X79" s="201"/>
      <c r="Y79" s="201"/>
      <c r="Z79" s="201"/>
      <c r="AA79" s="201"/>
    </row>
    <row r="80" spans="1:27" x14ac:dyDescent="0.25">
      <c r="A80" s="201" t="s">
        <v>198</v>
      </c>
      <c r="B80" s="201"/>
      <c r="C80" s="201"/>
      <c r="D80" s="201"/>
      <c r="E80" s="201"/>
      <c r="F80" s="201"/>
      <c r="G80" s="201"/>
      <c r="H80" s="201"/>
      <c r="I80" s="201"/>
      <c r="J80" s="201"/>
      <c r="K80" s="201"/>
      <c r="L80" s="201"/>
      <c r="M80" s="201"/>
      <c r="N80" s="201"/>
      <c r="O80" s="201"/>
      <c r="P80" s="201"/>
      <c r="Q80" s="201"/>
      <c r="R80" s="201"/>
      <c r="S80" s="201"/>
      <c r="T80" s="201"/>
      <c r="U80" s="201"/>
      <c r="V80" s="201"/>
      <c r="W80" s="201"/>
      <c r="X80" s="201"/>
      <c r="Y80" s="201"/>
      <c r="Z80" s="201"/>
      <c r="AA80" s="201"/>
    </row>
    <row r="81" spans="1:27" x14ac:dyDescent="0.25">
      <c r="A81" s="201" t="s">
        <v>199</v>
      </c>
      <c r="B81" s="201"/>
      <c r="C81" s="201"/>
      <c r="D81" s="201"/>
      <c r="E81" s="201"/>
      <c r="F81" s="201"/>
      <c r="G81" s="201"/>
      <c r="H81" s="201"/>
      <c r="I81" s="201"/>
      <c r="J81" s="201"/>
      <c r="K81" s="201"/>
      <c r="L81" s="201"/>
      <c r="M81" s="201"/>
      <c r="N81" s="201"/>
      <c r="O81" s="201"/>
      <c r="P81" s="201"/>
      <c r="Q81" s="201"/>
      <c r="R81" s="201"/>
      <c r="S81" s="201"/>
      <c r="T81" s="201"/>
      <c r="U81" s="201"/>
      <c r="V81" s="201"/>
      <c r="W81" s="201"/>
      <c r="X81" s="201"/>
      <c r="Y81" s="201"/>
      <c r="Z81" s="201"/>
      <c r="AA81" s="201"/>
    </row>
    <row r="82" spans="1:27" x14ac:dyDescent="0.25">
      <c r="A82" s="201" t="s">
        <v>200</v>
      </c>
      <c r="B82" s="201"/>
      <c r="C82" s="201"/>
      <c r="D82" s="201"/>
      <c r="E82" s="201"/>
      <c r="F82" s="201"/>
      <c r="G82" s="201"/>
      <c r="H82" s="201"/>
      <c r="I82" s="201"/>
      <c r="J82" s="201"/>
      <c r="K82" s="201"/>
      <c r="L82" s="201"/>
      <c r="M82" s="201"/>
      <c r="N82" s="201"/>
      <c r="O82" s="201"/>
      <c r="P82" s="201"/>
      <c r="Q82" s="201"/>
      <c r="R82" s="201"/>
      <c r="S82" s="201"/>
      <c r="T82" s="201"/>
      <c r="U82" s="201"/>
      <c r="V82" s="201"/>
      <c r="W82" s="201"/>
      <c r="X82" s="201"/>
      <c r="Y82" s="201"/>
      <c r="Z82" s="201"/>
      <c r="AA82" s="201"/>
    </row>
    <row r="83" spans="1:27" x14ac:dyDescent="0.25">
      <c r="A83" s="201" t="s">
        <v>201</v>
      </c>
      <c r="B83" s="201"/>
      <c r="C83" s="201"/>
      <c r="D83" s="201"/>
      <c r="E83" s="201"/>
      <c r="F83" s="201"/>
      <c r="G83" s="201"/>
      <c r="H83" s="201"/>
      <c r="I83" s="201"/>
      <c r="J83" s="201"/>
      <c r="K83" s="201"/>
      <c r="L83" s="201"/>
      <c r="M83" s="201"/>
      <c r="N83" s="201"/>
      <c r="O83" s="201"/>
    </row>
    <row r="84" spans="1:27" x14ac:dyDescent="0.25">
      <c r="A84" s="277"/>
    </row>
    <row r="85" spans="1:27" x14ac:dyDescent="0.25">
      <c r="A85" t="s">
        <v>465</v>
      </c>
    </row>
    <row r="87" spans="1:27" x14ac:dyDescent="0.25">
      <c r="A87" t="s">
        <v>408</v>
      </c>
    </row>
    <row r="88" spans="1:27" x14ac:dyDescent="0.25">
      <c r="A88" s="271" t="s">
        <v>402</v>
      </c>
    </row>
    <row r="91" spans="1:27" x14ac:dyDescent="0.25">
      <c r="A91" s="277"/>
    </row>
    <row r="94" spans="1:27" x14ac:dyDescent="0.25">
      <c r="A94" s="271"/>
    </row>
  </sheetData>
  <mergeCells count="58">
    <mergeCell ref="A66:O66"/>
    <mergeCell ref="A42:O42"/>
    <mergeCell ref="A39:O39"/>
    <mergeCell ref="A41:O41"/>
    <mergeCell ref="A57:O57"/>
    <mergeCell ref="A52:O52"/>
    <mergeCell ref="A44:O44"/>
    <mergeCell ref="A53:O53"/>
    <mergeCell ref="A54:O54"/>
    <mergeCell ref="A55:O55"/>
    <mergeCell ref="A56:O56"/>
    <mergeCell ref="A51:O51"/>
    <mergeCell ref="A48:O48"/>
    <mergeCell ref="A49:O49"/>
    <mergeCell ref="A50:O50"/>
    <mergeCell ref="A46:O46"/>
    <mergeCell ref="A22:O22"/>
    <mergeCell ref="A36:O36"/>
    <mergeCell ref="A37:O37"/>
    <mergeCell ref="A25:O25"/>
    <mergeCell ref="A26:O26"/>
    <mergeCell ref="A28:O28"/>
    <mergeCell ref="A29:O29"/>
    <mergeCell ref="A30:O30"/>
    <mergeCell ref="A32:O32"/>
    <mergeCell ref="A24:O24"/>
    <mergeCell ref="A35:O35"/>
    <mergeCell ref="A31:N31"/>
    <mergeCell ref="A74:O74"/>
    <mergeCell ref="A1:O1"/>
    <mergeCell ref="A2:O2"/>
    <mergeCell ref="A65:O65"/>
    <mergeCell ref="A67:O67"/>
    <mergeCell ref="A68:O68"/>
    <mergeCell ref="A69:O69"/>
    <mergeCell ref="A70:O70"/>
    <mergeCell ref="A60:O60"/>
    <mergeCell ref="A61:O61"/>
    <mergeCell ref="A62:O62"/>
    <mergeCell ref="A63:O63"/>
    <mergeCell ref="A64:O64"/>
    <mergeCell ref="A38:O38"/>
    <mergeCell ref="A43:O43"/>
    <mergeCell ref="A40:O40"/>
    <mergeCell ref="A16:O16"/>
    <mergeCell ref="A17:O17"/>
    <mergeCell ref="A19:O19"/>
    <mergeCell ref="A20:O20"/>
    <mergeCell ref="A21:O21"/>
    <mergeCell ref="A18:O18"/>
    <mergeCell ref="A6:O6"/>
    <mergeCell ref="A8:O8"/>
    <mergeCell ref="A9:O9"/>
    <mergeCell ref="A13:O13"/>
    <mergeCell ref="A15:O15"/>
    <mergeCell ref="A10:O10"/>
    <mergeCell ref="A11:O11"/>
    <mergeCell ref="A14:O14"/>
  </mergeCells>
  <hyperlinks>
    <hyperlink ref="A57" r:id="rId1" xr:uid="{00000000-0004-0000-0000-000000000000}"/>
    <hyperlink ref="A88" r:id="rId2" xr:uid="{00000000-0004-0000-0000-000001000000}"/>
  </hyperlinks>
  <pageMargins left="0.7" right="0.7" top="0.75" bottom="0.75" header="0.3" footer="0.3"/>
  <pageSetup scale="65" fitToHeight="0" orientation="portrait" r:id="rId3"/>
  <rowBreaks count="2" manualBreakCount="2">
    <brk id="44" max="14" man="1"/>
    <brk id="58"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AF66"/>
  <sheetViews>
    <sheetView zoomScale="80" zoomScaleNormal="80" zoomScaleSheetLayoutView="55" workbookViewId="0">
      <pane xSplit="2" ySplit="2" topLeftCell="C3" activePane="bottomRight" state="frozen"/>
      <selection activeCell="B56" sqref="B56"/>
      <selection pane="topRight" activeCell="B56" sqref="B56"/>
      <selection pane="bottomLeft" activeCell="B56" sqref="B56"/>
      <selection pane="bottomRight" activeCell="A56" sqref="A56"/>
    </sheetView>
  </sheetViews>
  <sheetFormatPr defaultRowHeight="15" x14ac:dyDescent="0.25"/>
  <cols>
    <col min="1" max="1" width="32.140625" bestFit="1" customWidth="1"/>
    <col min="2" max="2" width="14.28515625" bestFit="1" customWidth="1"/>
    <col min="3" max="3" width="12" customWidth="1"/>
    <col min="4" max="4" width="12.28515625" customWidth="1"/>
    <col min="5" max="5" width="13.85546875" bestFit="1" customWidth="1"/>
    <col min="6" max="6" width="14.140625" bestFit="1" customWidth="1"/>
    <col min="7" max="7" width="13.28515625" bestFit="1" customWidth="1"/>
    <col min="8" max="8" width="12" customWidth="1"/>
    <col min="9" max="9" width="9.42578125" bestFit="1" customWidth="1"/>
    <col min="10" max="10" width="13.85546875" bestFit="1" customWidth="1"/>
    <col min="11" max="11" width="14.140625" bestFit="1" customWidth="1"/>
    <col min="12" max="12" width="12.7109375" bestFit="1" customWidth="1"/>
    <col min="13" max="13" width="11.85546875" customWidth="1"/>
    <col min="14" max="14" width="9.42578125" bestFit="1" customWidth="1"/>
    <col min="15" max="15" width="13.85546875" bestFit="1" customWidth="1"/>
    <col min="16" max="16" width="14.140625" bestFit="1" customWidth="1"/>
    <col min="17" max="17" width="12.7109375" bestFit="1" customWidth="1"/>
    <col min="18" max="18" width="11.85546875" customWidth="1"/>
    <col min="19" max="19" width="9.42578125" bestFit="1" customWidth="1"/>
    <col min="20" max="20" width="13.85546875" bestFit="1" customWidth="1"/>
    <col min="21" max="21" width="14.140625" bestFit="1" customWidth="1"/>
    <col min="22" max="22" width="12.7109375" bestFit="1" customWidth="1"/>
    <col min="23" max="23" width="11.7109375" customWidth="1"/>
    <col min="24" max="24" width="9.42578125" bestFit="1" customWidth="1"/>
    <col min="25" max="25" width="13.85546875" bestFit="1" customWidth="1"/>
    <col min="26" max="26" width="14.140625" bestFit="1" customWidth="1"/>
    <col min="27" max="27" width="12.7109375" bestFit="1" customWidth="1"/>
    <col min="28" max="28" width="11.7109375" customWidth="1"/>
    <col min="29" max="29" width="9.42578125" bestFit="1" customWidth="1"/>
    <col min="30" max="30" width="13.85546875" bestFit="1" customWidth="1"/>
    <col min="31" max="31" width="14.28515625" bestFit="1" customWidth="1"/>
    <col min="32" max="32" width="13.85546875" bestFit="1" customWidth="1"/>
  </cols>
  <sheetData>
    <row r="1" spans="1:32" ht="21.75" thickBot="1" x14ac:dyDescent="0.4">
      <c r="A1" s="350" t="s">
        <v>236</v>
      </c>
      <c r="B1" s="351"/>
      <c r="C1" s="351"/>
      <c r="D1" s="351"/>
      <c r="E1" s="351"/>
      <c r="F1" s="351"/>
      <c r="G1" s="351"/>
      <c r="H1" s="351"/>
      <c r="I1" s="351"/>
      <c r="J1" s="351"/>
      <c r="K1" s="351"/>
      <c r="L1" s="351"/>
      <c r="M1" s="351"/>
      <c r="N1" s="351"/>
      <c r="O1" s="351"/>
      <c r="P1" s="351"/>
      <c r="Q1" s="351"/>
      <c r="R1" s="351"/>
      <c r="S1" s="351"/>
      <c r="T1" s="351"/>
      <c r="U1" s="351"/>
      <c r="V1" s="351"/>
      <c r="W1" s="351"/>
      <c r="X1" s="351"/>
      <c r="Y1" s="351"/>
      <c r="Z1" s="351"/>
      <c r="AA1" s="351"/>
      <c r="AB1" s="351"/>
      <c r="AC1" s="351"/>
      <c r="AD1" s="351"/>
      <c r="AE1" s="351"/>
      <c r="AF1" s="352"/>
    </row>
    <row r="2" spans="1:32" ht="21" x14ac:dyDescent="0.35">
      <c r="A2" s="337" t="s">
        <v>74</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row>
    <row r="3" spans="1:32" x14ac:dyDescent="0.25">
      <c r="A3" s="224" t="s">
        <v>120</v>
      </c>
      <c r="B3" s="258" t="s">
        <v>1</v>
      </c>
      <c r="C3" s="258" t="s">
        <v>2</v>
      </c>
      <c r="D3" s="258" t="s">
        <v>3</v>
      </c>
      <c r="E3" s="258" t="s">
        <v>4</v>
      </c>
      <c r="F3" s="258" t="s">
        <v>5</v>
      </c>
      <c r="G3" s="259" t="s">
        <v>6</v>
      </c>
      <c r="I3" s="357" t="s">
        <v>390</v>
      </c>
      <c r="J3" s="358"/>
      <c r="K3" s="358"/>
      <c r="L3" s="359"/>
    </row>
    <row r="4" spans="1:32" ht="15" customHeight="1" x14ac:dyDescent="0.25">
      <c r="A4" s="16" t="s">
        <v>121</v>
      </c>
      <c r="B4" s="260">
        <f>SUMIFS($C$14:$C$25,$B$14:$B$25,A4)+SUMIFS($C$32:$C$59,$B$32:$B$59,A4)</f>
        <v>0</v>
      </c>
      <c r="C4" s="260">
        <f>SUMIFS($H$14:$H$25,$B$14:$B$25,A4)+SUMIFS($H$32:$H$59,$B$32:$B$59,A4)</f>
        <v>0</v>
      </c>
      <c r="D4" s="260">
        <f>SUMIFS($M$14:$M$25,$B$14:$B$25,A4)+SUMIFS($M$32:$M$59,$B$32:$B$59,A4)</f>
        <v>0</v>
      </c>
      <c r="E4" s="260">
        <f>SUMIFS($R$14:$R$25,$B$14:$B$25,A4)+SUMIFS($R$32:$R$59,$B$32:$B$59,A4)</f>
        <v>0</v>
      </c>
      <c r="F4" s="260">
        <f>SUMIFS($W$14:$W$25,$B$14:$B$25,A4)+SUMIFS($W$32:$W$59,$B$32:$B$59,A4)</f>
        <v>0</v>
      </c>
      <c r="G4" s="261">
        <f>SUMIFS($AB$14:$AB$25,$B$14:$B$25,A4)+SUMIFS($AB$32:$AB$59,$B$32:$B$59,A4)</f>
        <v>0</v>
      </c>
      <c r="I4" s="360"/>
      <c r="J4" s="361"/>
      <c r="K4" s="361"/>
      <c r="L4" s="362"/>
      <c r="N4" s="353" t="s">
        <v>294</v>
      </c>
      <c r="O4" s="353"/>
      <c r="P4" s="353"/>
      <c r="Q4" s="353"/>
      <c r="R4" s="353"/>
      <c r="AB4" s="57"/>
      <c r="AC4" s="57"/>
      <c r="AD4" s="57"/>
      <c r="AE4" s="57"/>
    </row>
    <row r="5" spans="1:32" x14ac:dyDescent="0.25">
      <c r="A5" s="18" t="s">
        <v>122</v>
      </c>
      <c r="B5" s="260">
        <f>SUMIFS($C$14:$C$25,$B$14:$B$25,A5)+SUMIFS($C$32:$C$59,$B$32:$B$59,A5)</f>
        <v>0</v>
      </c>
      <c r="C5" s="260">
        <f>SUMIFS($H$14:$H$25,$B$14:$B$25,A5)+SUMIFS($H$32:$H$59,$B$32:$B$59,A5)</f>
        <v>0</v>
      </c>
      <c r="D5" s="260">
        <f>SUMIFS($M$14:$M$25,$B$14:$B$25,A5)+SUMIFS($M$32:$M$59,$B$32:$B$59,A5)</f>
        <v>0</v>
      </c>
      <c r="E5" s="260">
        <f>SUMIFS($R$14:$R$25,$B$14:$B$25,A5)+SUMIFS($R$32:$R$59,$B$32:$B$59,A5)</f>
        <v>0</v>
      </c>
      <c r="F5" s="260">
        <f>SUMIFS($W$14:$W$25,$B$14:$B$25,A5)+SUMIFS($W$32:$W$59,$B$32:$B$59,A5)</f>
        <v>0</v>
      </c>
      <c r="G5" s="261">
        <f>SUMIFS($AB$14:$AB$25,$B$14:$B$25,A5)+SUMIFS($AB$32:$AB$59,$B$32:$B$59,A5)</f>
        <v>0</v>
      </c>
      <c r="I5" s="360"/>
      <c r="J5" s="361"/>
      <c r="K5" s="361"/>
      <c r="L5" s="362"/>
      <c r="M5" s="215"/>
      <c r="N5" s="366" t="s">
        <v>441</v>
      </c>
      <c r="O5" s="366"/>
      <c r="P5" s="366"/>
      <c r="Q5" s="366"/>
      <c r="R5" s="366"/>
    </row>
    <row r="6" spans="1:32" x14ac:dyDescent="0.25">
      <c r="A6" s="18" t="s">
        <v>60</v>
      </c>
      <c r="B6" s="260">
        <f>SUMIFS($C$14:$C$25,$B$14:$B$25,A6)+SUMIFS($C$32:$C$59,$B$32:$B$59,A6)</f>
        <v>0</v>
      </c>
      <c r="C6" s="260">
        <v>0</v>
      </c>
      <c r="D6" s="260">
        <f>SUMIFS($M$14:$M$25,$B$14:$B$25,A6)+SUMIFS($M$32:$M$59,$B$32:$B$59,A6)</f>
        <v>0</v>
      </c>
      <c r="E6" s="260">
        <f>SUMIFS($R$14:$R$25,$B$14:$B$25,A6)+SUMIFS($R$32:$R$59,$B$32:$B$59,A6)</f>
        <v>0</v>
      </c>
      <c r="F6" s="260">
        <f>SUMIFS($W$14:$W$25,$B$14:$B$25,A6)+SUMIFS($W$32:$W$59,$B$32:$B$59,A6)</f>
        <v>0</v>
      </c>
      <c r="G6" s="261">
        <f>SUMIFS($AB$14:$AB$25,$B$14:$B$25,A6)+SUMIFS($AB$32:$AB$59,$B$32:$B$59,A6)</f>
        <v>0</v>
      </c>
      <c r="I6" s="360"/>
      <c r="J6" s="361"/>
      <c r="K6" s="361"/>
      <c r="L6" s="362"/>
      <c r="M6" s="209"/>
      <c r="N6" s="209"/>
      <c r="O6" s="209"/>
    </row>
    <row r="7" spans="1:32" x14ac:dyDescent="0.25">
      <c r="A7" s="19" t="s">
        <v>124</v>
      </c>
      <c r="B7" s="262">
        <f>SUMIFS($C$14:$C$25,$B$14:$B$25,A7)+SUMIFS($C$32:$C$59,$B$32:$B$59,A7)</f>
        <v>0</v>
      </c>
      <c r="C7" s="263">
        <f>SUMIFS($H$14:$H$25,$B$14:$B$25,A7)+SUMIFS($H$32:$H$59,$B$32:$B$59,A7)</f>
        <v>0</v>
      </c>
      <c r="D7" s="263">
        <f>SUMIFS($M$14:$M$25,$B$14:$B$25,A7)+SUMIFS($M$32:$M$59,$B$32:$B$59,A7)</f>
        <v>0</v>
      </c>
      <c r="E7" s="263">
        <f>SUMIFS($R$14:$R$25,$B$14:$B$25,A7)+SUMIFS($R$32:$R$59,$B$32:$B$59,A7)</f>
        <v>0</v>
      </c>
      <c r="F7" s="263">
        <f>SUMIFS($W$14:$W$25,$B$14:$B$25,A7)+SUMIFS($W$32:$W$59,$B$32:$B$59,A7)</f>
        <v>0</v>
      </c>
      <c r="G7" s="264">
        <f>SUMIFS($AB$14:$AB$25,$B$14:$B$25,A7)+SUMIFS($AB$32:$AB$59,$B$32:$B$59,A7)</f>
        <v>0</v>
      </c>
      <c r="I7" s="360"/>
      <c r="J7" s="361"/>
      <c r="K7" s="361"/>
      <c r="L7" s="362"/>
      <c r="M7" s="209"/>
      <c r="N7" s="209"/>
      <c r="O7" s="209"/>
      <c r="P7" s="209"/>
    </row>
    <row r="8" spans="1:32" x14ac:dyDescent="0.25">
      <c r="A8" s="18" t="s">
        <v>125</v>
      </c>
      <c r="B8" s="21" t="str">
        <f>IF(ISERROR(ROUND(($E$60)/B$5,0)&amp;":1"),"0:0",ROUND(($E$60)/B$5,0)&amp;":1")</f>
        <v>0:0</v>
      </c>
      <c r="C8" s="22" t="str">
        <f>IF(ISERROR(ROUND(($J$60)/C$5,0)&amp;":1"),"0:0",ROUND(($J$60)/C$5,0)&amp;":1")</f>
        <v>0:0</v>
      </c>
      <c r="D8" s="22" t="str">
        <f>IF(ISERROR(ROUND(($O$60)/D$5,0)&amp;":1"),"0:0",ROUND(($O$60)/D$5,0)&amp;":1")</f>
        <v>0:0</v>
      </c>
      <c r="E8" s="22" t="str">
        <f>IF(ISERROR(ROUND(($T$60)/E$5,0)&amp;":1"),"0:0",ROUND(($T$60)/E$5,0)&amp;":1")</f>
        <v>0:0</v>
      </c>
      <c r="F8" s="22" t="str">
        <f>IF(ISERROR(ROUND(($Y$60)/F$5,0)&amp;":1"),"0:0",ROUND(($Y$60)/F$5,0)&amp;":1")</f>
        <v>0:0</v>
      </c>
      <c r="G8" s="23" t="str">
        <f>IF(ISERROR(ROUND(($AD$60)/G$5,0)&amp;":1"),"0:0",ROUND(($AD$60)/G$5,0)&amp;":1")</f>
        <v>0:0</v>
      </c>
      <c r="I8" s="363"/>
      <c r="J8" s="364"/>
      <c r="K8" s="364"/>
      <c r="L8" s="365"/>
    </row>
    <row r="9" spans="1:32" x14ac:dyDescent="0.25">
      <c r="A9" s="19" t="s">
        <v>126</v>
      </c>
      <c r="B9" s="24" t="str">
        <f>IF(ISERROR(ROUND(($E$60)/(B4+B5+B6+B7),0)&amp;":1"),"0:0",ROUND(($E$60)/(B4+B5+B6+B7),0)&amp;":1")</f>
        <v>0:0</v>
      </c>
      <c r="C9" s="25" t="str">
        <f>IF(ISERROR(ROUND(($J$60)/(C4+C5+C6+C7),0)&amp;":1"),"0:0",ROUND(($J$60)/(C4+C5+C6+C7),0)&amp;":1")</f>
        <v>0:0</v>
      </c>
      <c r="D9" s="25" t="str">
        <f>IF(ISERROR(ROUND(($O$60)/(D4+D5+D6+D7),0)&amp;":1"),"0:0",ROUND(($O$60)/(D4+D5+D6+D7),0)&amp;":1")</f>
        <v>0:0</v>
      </c>
      <c r="E9" s="25" t="str">
        <f>IF(ISERROR(ROUND(($T$60)/(E4+E5+E6+E7),0)&amp;":1"),"0:0",ROUND(($T$60)/(E4+E5+E6+E7),0)&amp;":1")</f>
        <v>0:0</v>
      </c>
      <c r="F9" s="25" t="str">
        <f>IF(ISERROR(ROUND(($Y$60)/(F4+F5+F6+F7),0)&amp;":1"),"0:0",ROUND(($Y$60)/(F4+F5+F6+F7),0)&amp;":1")</f>
        <v>0:0</v>
      </c>
      <c r="G9" s="26" t="str">
        <f>IF(ISERROR(ROUND(($AD$60)/(G4+G5+G6+G7),0)&amp;":1"),"0:0",ROUND(($AD$60)/(G4+G5+G6+G7),0)&amp;":1")</f>
        <v>0:0</v>
      </c>
      <c r="I9" s="354" t="s">
        <v>123</v>
      </c>
      <c r="J9" s="355"/>
      <c r="K9" s="355"/>
      <c r="L9" s="356"/>
    </row>
    <row r="11" spans="1:32" x14ac:dyDescent="0.25">
      <c r="A11" s="27" t="s">
        <v>127</v>
      </c>
      <c r="B11" s="27"/>
    </row>
    <row r="12" spans="1:32" s="1" customFormat="1" x14ac:dyDescent="0.25">
      <c r="C12" s="345" t="s">
        <v>1</v>
      </c>
      <c r="D12" s="346"/>
      <c r="E12" s="346"/>
      <c r="F12" s="346"/>
      <c r="G12" s="347"/>
      <c r="H12" s="345" t="s">
        <v>2</v>
      </c>
      <c r="I12" s="346"/>
      <c r="J12" s="346"/>
      <c r="K12" s="346"/>
      <c r="L12" s="347"/>
      <c r="M12" s="345" t="s">
        <v>3</v>
      </c>
      <c r="N12" s="346"/>
      <c r="O12" s="346"/>
      <c r="P12" s="346"/>
      <c r="Q12" s="347"/>
      <c r="R12" s="345" t="s">
        <v>4</v>
      </c>
      <c r="S12" s="346"/>
      <c r="T12" s="346"/>
      <c r="U12" s="346"/>
      <c r="V12" s="347"/>
      <c r="W12" s="345" t="s">
        <v>5</v>
      </c>
      <c r="X12" s="346"/>
      <c r="Y12" s="346"/>
      <c r="Z12" s="346"/>
      <c r="AA12" s="347"/>
      <c r="AB12" s="345" t="s">
        <v>6</v>
      </c>
      <c r="AC12" s="346"/>
      <c r="AD12" s="346"/>
      <c r="AE12" s="346"/>
      <c r="AF12" s="347"/>
    </row>
    <row r="13" spans="1:32" s="1" customFormat="1" x14ac:dyDescent="0.25">
      <c r="A13" s="190" t="s">
        <v>128</v>
      </c>
      <c r="B13" s="190" t="s">
        <v>129</v>
      </c>
      <c r="C13" s="187" t="s">
        <v>119</v>
      </c>
      <c r="D13" s="188" t="s">
        <v>130</v>
      </c>
      <c r="E13" s="188" t="s">
        <v>131</v>
      </c>
      <c r="F13" s="188" t="s">
        <v>132</v>
      </c>
      <c r="G13" s="189" t="s">
        <v>39</v>
      </c>
      <c r="H13" s="187" t="s">
        <v>119</v>
      </c>
      <c r="I13" s="188" t="s">
        <v>130</v>
      </c>
      <c r="J13" s="188" t="s">
        <v>131</v>
      </c>
      <c r="K13" s="188" t="s">
        <v>132</v>
      </c>
      <c r="L13" s="189" t="s">
        <v>39</v>
      </c>
      <c r="M13" s="187" t="s">
        <v>119</v>
      </c>
      <c r="N13" s="188" t="s">
        <v>130</v>
      </c>
      <c r="O13" s="188" t="s">
        <v>131</v>
      </c>
      <c r="P13" s="188" t="s">
        <v>132</v>
      </c>
      <c r="Q13" s="189" t="s">
        <v>39</v>
      </c>
      <c r="R13" s="187" t="s">
        <v>119</v>
      </c>
      <c r="S13" s="188" t="s">
        <v>130</v>
      </c>
      <c r="T13" s="188" t="s">
        <v>131</v>
      </c>
      <c r="U13" s="188" t="s">
        <v>132</v>
      </c>
      <c r="V13" s="189" t="s">
        <v>39</v>
      </c>
      <c r="W13" s="187" t="s">
        <v>119</v>
      </c>
      <c r="X13" s="188" t="s">
        <v>130</v>
      </c>
      <c r="Y13" s="188" t="s">
        <v>131</v>
      </c>
      <c r="Z13" s="188" t="s">
        <v>132</v>
      </c>
      <c r="AA13" s="189" t="s">
        <v>39</v>
      </c>
      <c r="AB13" s="187" t="s">
        <v>119</v>
      </c>
      <c r="AC13" s="188" t="s">
        <v>130</v>
      </c>
      <c r="AD13" s="188" t="s">
        <v>131</v>
      </c>
      <c r="AE13" s="188" t="s">
        <v>132</v>
      </c>
      <c r="AF13" s="189" t="s">
        <v>39</v>
      </c>
    </row>
    <row r="14" spans="1:32" x14ac:dyDescent="0.25">
      <c r="A14" s="151" t="s">
        <v>133</v>
      </c>
      <c r="B14" s="154" t="s">
        <v>121</v>
      </c>
      <c r="C14" s="77">
        <v>0</v>
      </c>
      <c r="D14" s="36"/>
      <c r="E14" s="36"/>
      <c r="F14" s="81">
        <v>0</v>
      </c>
      <c r="G14" s="82">
        <f t="shared" ref="G14:G25" si="0">C14*F14</f>
        <v>0</v>
      </c>
      <c r="H14" s="77">
        <v>0</v>
      </c>
      <c r="I14" s="36"/>
      <c r="J14" s="36"/>
      <c r="K14" s="150">
        <f t="shared" ref="K14:K25" si="1">F14+(F14*$K$65)</f>
        <v>0</v>
      </c>
      <c r="L14" s="82">
        <f>K14*H14</f>
        <v>0</v>
      </c>
      <c r="M14" s="77">
        <v>0</v>
      </c>
      <c r="N14" s="36"/>
      <c r="O14" s="36"/>
      <c r="P14" s="150">
        <f t="shared" ref="P14:P25" si="2">K14+(K14*$P$65)</f>
        <v>0</v>
      </c>
      <c r="Q14" s="82">
        <f>P14*M14</f>
        <v>0</v>
      </c>
      <c r="R14" s="77">
        <v>0</v>
      </c>
      <c r="S14" s="36"/>
      <c r="T14" s="36"/>
      <c r="U14" s="150">
        <f t="shared" ref="U14:U25" si="3">P14+(P14*$U$65)</f>
        <v>0</v>
      </c>
      <c r="V14" s="82">
        <f>U14*R14</f>
        <v>0</v>
      </c>
      <c r="W14" s="77">
        <v>0</v>
      </c>
      <c r="X14" s="36"/>
      <c r="Y14" s="36"/>
      <c r="Z14" s="150">
        <f t="shared" ref="Z14:Z25" si="4">U14+(U14*$Z$65)</f>
        <v>0</v>
      </c>
      <c r="AA14" s="82">
        <f>W14*Z14</f>
        <v>0</v>
      </c>
      <c r="AB14" s="77">
        <v>0</v>
      </c>
      <c r="AC14" s="36"/>
      <c r="AD14" s="36"/>
      <c r="AE14" s="150">
        <f t="shared" ref="AE14:AE25" si="5">Z14+(Z14*$AE$65)</f>
        <v>0</v>
      </c>
      <c r="AF14" s="82">
        <f>AB14*AE14</f>
        <v>0</v>
      </c>
    </row>
    <row r="15" spans="1:32" x14ac:dyDescent="0.25">
      <c r="A15" s="151" t="s">
        <v>134</v>
      </c>
      <c r="B15" s="154" t="s">
        <v>121</v>
      </c>
      <c r="C15" s="77">
        <v>0</v>
      </c>
      <c r="D15" s="36"/>
      <c r="E15" s="36"/>
      <c r="F15" s="81">
        <v>0</v>
      </c>
      <c r="G15" s="82">
        <f t="shared" si="0"/>
        <v>0</v>
      </c>
      <c r="H15" s="77">
        <v>0</v>
      </c>
      <c r="I15" s="36"/>
      <c r="J15" s="36"/>
      <c r="K15" s="150">
        <f t="shared" si="1"/>
        <v>0</v>
      </c>
      <c r="L15" s="82">
        <f t="shared" ref="L15:L25" si="6">K15*H15</f>
        <v>0</v>
      </c>
      <c r="M15" s="77">
        <v>0</v>
      </c>
      <c r="N15" s="36"/>
      <c r="O15" s="36"/>
      <c r="P15" s="150">
        <f t="shared" si="2"/>
        <v>0</v>
      </c>
      <c r="Q15" s="82">
        <f t="shared" ref="Q15:Q25" si="7">P15*M15</f>
        <v>0</v>
      </c>
      <c r="R15" s="77">
        <v>0</v>
      </c>
      <c r="S15" s="36"/>
      <c r="T15" s="36"/>
      <c r="U15" s="150">
        <f t="shared" si="3"/>
        <v>0</v>
      </c>
      <c r="V15" s="82">
        <f t="shared" ref="V15:V25" si="8">U15*R15</f>
        <v>0</v>
      </c>
      <c r="W15" s="77">
        <v>0</v>
      </c>
      <c r="X15" s="36"/>
      <c r="Y15" s="36"/>
      <c r="Z15" s="150">
        <f t="shared" si="4"/>
        <v>0</v>
      </c>
      <c r="AA15" s="82">
        <f t="shared" ref="AA15:AA25" si="9">W15*Z15</f>
        <v>0</v>
      </c>
      <c r="AB15" s="77">
        <v>0</v>
      </c>
      <c r="AC15" s="36"/>
      <c r="AD15" s="36"/>
      <c r="AE15" s="150">
        <f t="shared" si="5"/>
        <v>0</v>
      </c>
      <c r="AF15" s="82">
        <f t="shared" ref="AF15:AF25" si="10">AB15*AE15</f>
        <v>0</v>
      </c>
    </row>
    <row r="16" spans="1:32" x14ac:dyDescent="0.25">
      <c r="A16" s="151" t="s">
        <v>135</v>
      </c>
      <c r="B16" s="154" t="s">
        <v>60</v>
      </c>
      <c r="C16" s="77">
        <v>0</v>
      </c>
      <c r="D16" s="36"/>
      <c r="E16" s="36"/>
      <c r="F16" s="81">
        <v>0</v>
      </c>
      <c r="G16" s="82">
        <f t="shared" si="0"/>
        <v>0</v>
      </c>
      <c r="H16" s="77">
        <v>0</v>
      </c>
      <c r="I16" s="36"/>
      <c r="J16" s="36"/>
      <c r="K16" s="150">
        <f t="shared" si="1"/>
        <v>0</v>
      </c>
      <c r="L16" s="82">
        <f t="shared" si="6"/>
        <v>0</v>
      </c>
      <c r="M16" s="77">
        <v>0</v>
      </c>
      <c r="N16" s="36"/>
      <c r="O16" s="36"/>
      <c r="P16" s="150">
        <f t="shared" si="2"/>
        <v>0</v>
      </c>
      <c r="Q16" s="82">
        <f t="shared" si="7"/>
        <v>0</v>
      </c>
      <c r="R16" s="77">
        <v>0</v>
      </c>
      <c r="S16" s="36"/>
      <c r="T16" s="36"/>
      <c r="U16" s="150">
        <f t="shared" si="3"/>
        <v>0</v>
      </c>
      <c r="V16" s="82">
        <f t="shared" si="8"/>
        <v>0</v>
      </c>
      <c r="W16" s="77">
        <v>0</v>
      </c>
      <c r="X16" s="36"/>
      <c r="Y16" s="36"/>
      <c r="Z16" s="150">
        <f t="shared" si="4"/>
        <v>0</v>
      </c>
      <c r="AA16" s="82">
        <f t="shared" si="9"/>
        <v>0</v>
      </c>
      <c r="AB16" s="77">
        <v>0</v>
      </c>
      <c r="AC16" s="36"/>
      <c r="AD16" s="36"/>
      <c r="AE16" s="150">
        <f t="shared" si="5"/>
        <v>0</v>
      </c>
      <c r="AF16" s="82">
        <f t="shared" si="10"/>
        <v>0</v>
      </c>
    </row>
    <row r="17" spans="1:32" x14ac:dyDescent="0.25">
      <c r="A17" s="151" t="s">
        <v>136</v>
      </c>
      <c r="B17" s="154" t="s">
        <v>121</v>
      </c>
      <c r="C17" s="77">
        <v>0</v>
      </c>
      <c r="D17" s="36"/>
      <c r="E17" s="36"/>
      <c r="F17" s="81">
        <v>0</v>
      </c>
      <c r="G17" s="82">
        <f t="shared" si="0"/>
        <v>0</v>
      </c>
      <c r="H17" s="77">
        <v>0</v>
      </c>
      <c r="I17" s="36"/>
      <c r="J17" s="36"/>
      <c r="K17" s="150">
        <f t="shared" si="1"/>
        <v>0</v>
      </c>
      <c r="L17" s="82">
        <f t="shared" si="6"/>
        <v>0</v>
      </c>
      <c r="M17" s="77">
        <v>0</v>
      </c>
      <c r="N17" s="36"/>
      <c r="O17" s="36"/>
      <c r="P17" s="150">
        <f t="shared" si="2"/>
        <v>0</v>
      </c>
      <c r="Q17" s="82">
        <f t="shared" si="7"/>
        <v>0</v>
      </c>
      <c r="R17" s="77">
        <v>0</v>
      </c>
      <c r="S17" s="36"/>
      <c r="T17" s="36"/>
      <c r="U17" s="150">
        <f t="shared" si="3"/>
        <v>0</v>
      </c>
      <c r="V17" s="82">
        <f t="shared" si="8"/>
        <v>0</v>
      </c>
      <c r="W17" s="77">
        <v>0</v>
      </c>
      <c r="X17" s="36"/>
      <c r="Y17" s="36"/>
      <c r="Z17" s="150">
        <f t="shared" si="4"/>
        <v>0</v>
      </c>
      <c r="AA17" s="82">
        <f t="shared" si="9"/>
        <v>0</v>
      </c>
      <c r="AB17" s="77">
        <v>0</v>
      </c>
      <c r="AC17" s="36"/>
      <c r="AD17" s="36"/>
      <c r="AE17" s="150">
        <f t="shared" si="5"/>
        <v>0</v>
      </c>
      <c r="AF17" s="82">
        <f t="shared" si="10"/>
        <v>0</v>
      </c>
    </row>
    <row r="18" spans="1:32" x14ac:dyDescent="0.25">
      <c r="A18" s="151" t="s">
        <v>137</v>
      </c>
      <c r="B18" s="154" t="s">
        <v>122</v>
      </c>
      <c r="C18" s="77">
        <v>0</v>
      </c>
      <c r="D18" s="36"/>
      <c r="E18" s="36"/>
      <c r="F18" s="81">
        <v>0</v>
      </c>
      <c r="G18" s="82">
        <f t="shared" si="0"/>
        <v>0</v>
      </c>
      <c r="H18" s="77">
        <v>0</v>
      </c>
      <c r="I18" s="36"/>
      <c r="J18" s="36"/>
      <c r="K18" s="150">
        <f t="shared" si="1"/>
        <v>0</v>
      </c>
      <c r="L18" s="82">
        <f t="shared" si="6"/>
        <v>0</v>
      </c>
      <c r="M18" s="77">
        <v>0</v>
      </c>
      <c r="N18" s="36"/>
      <c r="O18" s="36"/>
      <c r="P18" s="150">
        <f t="shared" si="2"/>
        <v>0</v>
      </c>
      <c r="Q18" s="82">
        <f t="shared" si="7"/>
        <v>0</v>
      </c>
      <c r="R18" s="77">
        <v>0</v>
      </c>
      <c r="S18" s="36"/>
      <c r="T18" s="36"/>
      <c r="U18" s="150">
        <f t="shared" si="3"/>
        <v>0</v>
      </c>
      <c r="V18" s="82">
        <f t="shared" si="8"/>
        <v>0</v>
      </c>
      <c r="W18" s="77">
        <v>0</v>
      </c>
      <c r="X18" s="36"/>
      <c r="Y18" s="36"/>
      <c r="Z18" s="150">
        <f t="shared" si="4"/>
        <v>0</v>
      </c>
      <c r="AA18" s="82">
        <f t="shared" si="9"/>
        <v>0</v>
      </c>
      <c r="AB18" s="77">
        <v>0</v>
      </c>
      <c r="AC18" s="36"/>
      <c r="AD18" s="36"/>
      <c r="AE18" s="150">
        <f t="shared" si="5"/>
        <v>0</v>
      </c>
      <c r="AF18" s="82">
        <f t="shared" si="10"/>
        <v>0</v>
      </c>
    </row>
    <row r="19" spans="1:32" x14ac:dyDescent="0.25">
      <c r="A19" s="151" t="s">
        <v>138</v>
      </c>
      <c r="B19" s="154" t="s">
        <v>122</v>
      </c>
      <c r="C19" s="77">
        <v>0</v>
      </c>
      <c r="D19" s="36"/>
      <c r="E19" s="36"/>
      <c r="F19" s="81">
        <v>0</v>
      </c>
      <c r="G19" s="82">
        <f t="shared" si="0"/>
        <v>0</v>
      </c>
      <c r="H19" s="77">
        <v>0</v>
      </c>
      <c r="I19" s="36"/>
      <c r="J19" s="36"/>
      <c r="K19" s="150">
        <f t="shared" si="1"/>
        <v>0</v>
      </c>
      <c r="L19" s="82">
        <f t="shared" si="6"/>
        <v>0</v>
      </c>
      <c r="M19" s="77">
        <v>0</v>
      </c>
      <c r="N19" s="36"/>
      <c r="O19" s="36"/>
      <c r="P19" s="150">
        <f t="shared" si="2"/>
        <v>0</v>
      </c>
      <c r="Q19" s="82">
        <f t="shared" si="7"/>
        <v>0</v>
      </c>
      <c r="R19" s="77">
        <v>0</v>
      </c>
      <c r="S19" s="36"/>
      <c r="T19" s="36"/>
      <c r="U19" s="150">
        <f t="shared" si="3"/>
        <v>0</v>
      </c>
      <c r="V19" s="82">
        <f t="shared" si="8"/>
        <v>0</v>
      </c>
      <c r="W19" s="77">
        <v>0</v>
      </c>
      <c r="X19" s="36"/>
      <c r="Y19" s="36"/>
      <c r="Z19" s="150">
        <f t="shared" si="4"/>
        <v>0</v>
      </c>
      <c r="AA19" s="82">
        <f t="shared" si="9"/>
        <v>0</v>
      </c>
      <c r="AB19" s="77">
        <v>0</v>
      </c>
      <c r="AC19" s="36"/>
      <c r="AD19" s="36"/>
      <c r="AE19" s="150">
        <f t="shared" si="5"/>
        <v>0</v>
      </c>
      <c r="AF19" s="82">
        <f t="shared" si="10"/>
        <v>0</v>
      </c>
    </row>
    <row r="20" spans="1:32" x14ac:dyDescent="0.25">
      <c r="A20" s="151" t="s">
        <v>139</v>
      </c>
      <c r="B20" s="154" t="s">
        <v>124</v>
      </c>
      <c r="C20" s="77">
        <v>0</v>
      </c>
      <c r="D20" s="36"/>
      <c r="E20" s="36"/>
      <c r="F20" s="81">
        <v>0</v>
      </c>
      <c r="G20" s="82">
        <f t="shared" si="0"/>
        <v>0</v>
      </c>
      <c r="H20" s="77">
        <v>0</v>
      </c>
      <c r="I20" s="36"/>
      <c r="J20" s="36"/>
      <c r="K20" s="150">
        <f t="shared" si="1"/>
        <v>0</v>
      </c>
      <c r="L20" s="82">
        <f t="shared" si="6"/>
        <v>0</v>
      </c>
      <c r="M20" s="77">
        <v>0</v>
      </c>
      <c r="N20" s="36"/>
      <c r="O20" s="36"/>
      <c r="P20" s="150">
        <f t="shared" si="2"/>
        <v>0</v>
      </c>
      <c r="Q20" s="82">
        <f t="shared" si="7"/>
        <v>0</v>
      </c>
      <c r="R20" s="77">
        <v>0</v>
      </c>
      <c r="S20" s="36"/>
      <c r="T20" s="36"/>
      <c r="U20" s="150">
        <f t="shared" si="3"/>
        <v>0</v>
      </c>
      <c r="V20" s="82">
        <f t="shared" si="8"/>
        <v>0</v>
      </c>
      <c r="W20" s="77">
        <v>0</v>
      </c>
      <c r="X20" s="36"/>
      <c r="Y20" s="36"/>
      <c r="Z20" s="150">
        <f t="shared" si="4"/>
        <v>0</v>
      </c>
      <c r="AA20" s="82">
        <f t="shared" si="9"/>
        <v>0</v>
      </c>
      <c r="AB20" s="77">
        <v>0</v>
      </c>
      <c r="AC20" s="36"/>
      <c r="AD20" s="36"/>
      <c r="AE20" s="150">
        <f t="shared" si="5"/>
        <v>0</v>
      </c>
      <c r="AF20" s="82">
        <f t="shared" si="10"/>
        <v>0</v>
      </c>
    </row>
    <row r="21" spans="1:32" x14ac:dyDescent="0.25">
      <c r="A21" s="151" t="s">
        <v>140</v>
      </c>
      <c r="B21" s="154" t="s">
        <v>60</v>
      </c>
      <c r="C21" s="77">
        <v>0</v>
      </c>
      <c r="D21" s="36"/>
      <c r="E21" s="36"/>
      <c r="F21" s="81">
        <v>0</v>
      </c>
      <c r="G21" s="82">
        <f t="shared" si="0"/>
        <v>0</v>
      </c>
      <c r="H21" s="77">
        <v>0</v>
      </c>
      <c r="I21" s="36"/>
      <c r="J21" s="36"/>
      <c r="K21" s="150">
        <f t="shared" si="1"/>
        <v>0</v>
      </c>
      <c r="L21" s="82">
        <f t="shared" si="6"/>
        <v>0</v>
      </c>
      <c r="M21" s="77">
        <v>0</v>
      </c>
      <c r="N21" s="36"/>
      <c r="O21" s="36"/>
      <c r="P21" s="150">
        <f t="shared" si="2"/>
        <v>0</v>
      </c>
      <c r="Q21" s="82">
        <f>P21*M21</f>
        <v>0</v>
      </c>
      <c r="R21" s="77">
        <v>0</v>
      </c>
      <c r="S21" s="36"/>
      <c r="T21" s="36"/>
      <c r="U21" s="150">
        <f t="shared" si="3"/>
        <v>0</v>
      </c>
      <c r="V21" s="82">
        <f>U21*R21</f>
        <v>0</v>
      </c>
      <c r="W21" s="77">
        <v>0</v>
      </c>
      <c r="X21" s="36"/>
      <c r="Y21" s="36"/>
      <c r="Z21" s="150">
        <f t="shared" si="4"/>
        <v>0</v>
      </c>
      <c r="AA21" s="82">
        <f>W21*Z21</f>
        <v>0</v>
      </c>
      <c r="AB21" s="77">
        <v>0</v>
      </c>
      <c r="AC21" s="36"/>
      <c r="AD21" s="36"/>
      <c r="AE21" s="150">
        <f t="shared" si="5"/>
        <v>0</v>
      </c>
      <c r="AF21" s="82">
        <f>AB21*AE21</f>
        <v>0</v>
      </c>
    </row>
    <row r="22" spans="1:32" x14ac:dyDescent="0.25">
      <c r="A22" s="151" t="s">
        <v>141</v>
      </c>
      <c r="B22" s="154" t="s">
        <v>124</v>
      </c>
      <c r="C22" s="77">
        <v>0</v>
      </c>
      <c r="D22" s="36"/>
      <c r="E22" s="36"/>
      <c r="F22" s="81">
        <v>0</v>
      </c>
      <c r="G22" s="82">
        <f t="shared" si="0"/>
        <v>0</v>
      </c>
      <c r="H22" s="77">
        <v>0</v>
      </c>
      <c r="I22" s="36"/>
      <c r="J22" s="36"/>
      <c r="K22" s="150">
        <f t="shared" si="1"/>
        <v>0</v>
      </c>
      <c r="L22" s="82">
        <f t="shared" si="6"/>
        <v>0</v>
      </c>
      <c r="M22" s="77">
        <v>0</v>
      </c>
      <c r="N22" s="36"/>
      <c r="O22" s="36"/>
      <c r="P22" s="150">
        <f t="shared" si="2"/>
        <v>0</v>
      </c>
      <c r="Q22" s="82">
        <f>P22*M22</f>
        <v>0</v>
      </c>
      <c r="R22" s="77">
        <v>0</v>
      </c>
      <c r="S22" s="36"/>
      <c r="T22" s="36"/>
      <c r="U22" s="150">
        <f t="shared" si="3"/>
        <v>0</v>
      </c>
      <c r="V22" s="82">
        <f>U22*R22</f>
        <v>0</v>
      </c>
      <c r="W22" s="77">
        <v>0</v>
      </c>
      <c r="X22" s="36"/>
      <c r="Y22" s="36"/>
      <c r="Z22" s="150">
        <f t="shared" si="4"/>
        <v>0</v>
      </c>
      <c r="AA22" s="82">
        <f>W22*Z22</f>
        <v>0</v>
      </c>
      <c r="AB22" s="77">
        <v>0</v>
      </c>
      <c r="AC22" s="36"/>
      <c r="AD22" s="36"/>
      <c r="AE22" s="150">
        <f t="shared" si="5"/>
        <v>0</v>
      </c>
      <c r="AF22" s="82">
        <f>AB22*AE22</f>
        <v>0</v>
      </c>
    </row>
    <row r="23" spans="1:32" x14ac:dyDescent="0.25">
      <c r="A23" s="151" t="s">
        <v>142</v>
      </c>
      <c r="B23" s="154" t="s">
        <v>124</v>
      </c>
      <c r="C23" s="77">
        <v>0</v>
      </c>
      <c r="D23" s="36"/>
      <c r="E23" s="36"/>
      <c r="F23" s="81">
        <v>0</v>
      </c>
      <c r="G23" s="82">
        <f t="shared" si="0"/>
        <v>0</v>
      </c>
      <c r="H23" s="77">
        <v>0</v>
      </c>
      <c r="I23" s="36"/>
      <c r="J23" s="36"/>
      <c r="K23" s="150">
        <f t="shared" si="1"/>
        <v>0</v>
      </c>
      <c r="L23" s="82">
        <f t="shared" si="6"/>
        <v>0</v>
      </c>
      <c r="M23" s="77">
        <v>0</v>
      </c>
      <c r="N23" s="36"/>
      <c r="O23" s="36"/>
      <c r="P23" s="150">
        <f t="shared" si="2"/>
        <v>0</v>
      </c>
      <c r="Q23" s="82">
        <f t="shared" si="7"/>
        <v>0</v>
      </c>
      <c r="R23" s="77">
        <v>0</v>
      </c>
      <c r="S23" s="36"/>
      <c r="T23" s="36"/>
      <c r="U23" s="150">
        <f t="shared" si="3"/>
        <v>0</v>
      </c>
      <c r="V23" s="82">
        <f t="shared" si="8"/>
        <v>0</v>
      </c>
      <c r="W23" s="77">
        <v>0</v>
      </c>
      <c r="X23" s="36"/>
      <c r="Y23" s="36"/>
      <c r="Z23" s="150">
        <f t="shared" si="4"/>
        <v>0</v>
      </c>
      <c r="AA23" s="82">
        <f t="shared" si="9"/>
        <v>0</v>
      </c>
      <c r="AB23" s="77">
        <v>0</v>
      </c>
      <c r="AC23" s="36"/>
      <c r="AD23" s="36"/>
      <c r="AE23" s="150">
        <f t="shared" si="5"/>
        <v>0</v>
      </c>
      <c r="AF23" s="82">
        <f t="shared" si="10"/>
        <v>0</v>
      </c>
    </row>
    <row r="24" spans="1:32" x14ac:dyDescent="0.25">
      <c r="A24" s="152" t="s">
        <v>447</v>
      </c>
      <c r="B24" s="154" t="s">
        <v>124</v>
      </c>
      <c r="C24" s="77">
        <v>0</v>
      </c>
      <c r="D24" s="36"/>
      <c r="E24" s="36"/>
      <c r="F24" s="81">
        <v>0</v>
      </c>
      <c r="G24" s="82">
        <f t="shared" si="0"/>
        <v>0</v>
      </c>
      <c r="H24" s="77">
        <v>0</v>
      </c>
      <c r="I24" s="36"/>
      <c r="J24" s="36"/>
      <c r="K24" s="150">
        <f t="shared" si="1"/>
        <v>0</v>
      </c>
      <c r="L24" s="82">
        <f t="shared" si="6"/>
        <v>0</v>
      </c>
      <c r="M24" s="77">
        <v>0</v>
      </c>
      <c r="N24" s="36"/>
      <c r="O24" s="36"/>
      <c r="P24" s="150">
        <f t="shared" si="2"/>
        <v>0</v>
      </c>
      <c r="Q24" s="82">
        <f t="shared" si="7"/>
        <v>0</v>
      </c>
      <c r="R24" s="77">
        <v>0</v>
      </c>
      <c r="S24" s="36"/>
      <c r="T24" s="36"/>
      <c r="U24" s="150">
        <f t="shared" si="3"/>
        <v>0</v>
      </c>
      <c r="V24" s="82">
        <f t="shared" si="8"/>
        <v>0</v>
      </c>
      <c r="W24" s="77">
        <v>0</v>
      </c>
      <c r="X24" s="36"/>
      <c r="Y24" s="36"/>
      <c r="Z24" s="150">
        <f t="shared" si="4"/>
        <v>0</v>
      </c>
      <c r="AA24" s="82">
        <f t="shared" si="9"/>
        <v>0</v>
      </c>
      <c r="AB24" s="77">
        <v>0</v>
      </c>
      <c r="AC24" s="36"/>
      <c r="AD24" s="36"/>
      <c r="AE24" s="150">
        <f t="shared" si="5"/>
        <v>0</v>
      </c>
      <c r="AF24" s="82">
        <f t="shared" si="10"/>
        <v>0</v>
      </c>
    </row>
    <row r="25" spans="1:32" x14ac:dyDescent="0.25">
      <c r="A25" s="155" t="s">
        <v>59</v>
      </c>
      <c r="B25" s="156" t="s">
        <v>124</v>
      </c>
      <c r="C25" s="76">
        <v>0</v>
      </c>
      <c r="D25" s="36"/>
      <c r="E25" s="36"/>
      <c r="F25" s="81">
        <v>0</v>
      </c>
      <c r="G25" s="82">
        <f t="shared" si="0"/>
        <v>0</v>
      </c>
      <c r="H25" s="76">
        <v>0</v>
      </c>
      <c r="I25" s="36"/>
      <c r="J25" s="36"/>
      <c r="K25" s="150">
        <f t="shared" si="1"/>
        <v>0</v>
      </c>
      <c r="L25" s="82">
        <f t="shared" si="6"/>
        <v>0</v>
      </c>
      <c r="M25" s="76">
        <v>0</v>
      </c>
      <c r="N25" s="36"/>
      <c r="O25" s="36"/>
      <c r="P25" s="150">
        <f t="shared" si="2"/>
        <v>0</v>
      </c>
      <c r="Q25" s="82">
        <f t="shared" si="7"/>
        <v>0</v>
      </c>
      <c r="R25" s="76">
        <v>0</v>
      </c>
      <c r="S25" s="36"/>
      <c r="T25" s="36"/>
      <c r="U25" s="150">
        <f t="shared" si="3"/>
        <v>0</v>
      </c>
      <c r="V25" s="82">
        <f t="shared" si="8"/>
        <v>0</v>
      </c>
      <c r="W25" s="76">
        <v>0</v>
      </c>
      <c r="X25" s="36"/>
      <c r="Y25" s="36"/>
      <c r="Z25" s="150">
        <f t="shared" si="4"/>
        <v>0</v>
      </c>
      <c r="AA25" s="82">
        <f t="shared" si="9"/>
        <v>0</v>
      </c>
      <c r="AB25" s="76">
        <v>0</v>
      </c>
      <c r="AC25" s="36"/>
      <c r="AD25" s="36"/>
      <c r="AE25" s="150">
        <f t="shared" si="5"/>
        <v>0</v>
      </c>
      <c r="AF25" s="82">
        <f t="shared" si="10"/>
        <v>0</v>
      </c>
    </row>
    <row r="26" spans="1:32" ht="15.75" thickBot="1" x14ac:dyDescent="0.3">
      <c r="A26" s="348" t="s">
        <v>143</v>
      </c>
      <c r="B26" s="349"/>
      <c r="C26" s="31">
        <f t="shared" ref="C26:AF26" si="11">SUM(C14:C25)</f>
        <v>0</v>
      </c>
      <c r="D26" s="31">
        <f t="shared" si="11"/>
        <v>0</v>
      </c>
      <c r="E26" s="31">
        <f t="shared" si="11"/>
        <v>0</v>
      </c>
      <c r="F26" s="83"/>
      <c r="G26" s="84">
        <f t="shared" si="11"/>
        <v>0</v>
      </c>
      <c r="H26" s="31">
        <f t="shared" si="11"/>
        <v>0</v>
      </c>
      <c r="I26" s="31">
        <f t="shared" si="11"/>
        <v>0</v>
      </c>
      <c r="J26" s="31">
        <f t="shared" si="11"/>
        <v>0</v>
      </c>
      <c r="K26" s="83"/>
      <c r="L26" s="84">
        <f t="shared" si="11"/>
        <v>0</v>
      </c>
      <c r="M26" s="31">
        <f t="shared" si="11"/>
        <v>0</v>
      </c>
      <c r="N26" s="31">
        <f t="shared" si="11"/>
        <v>0</v>
      </c>
      <c r="O26" s="31">
        <f t="shared" si="11"/>
        <v>0</v>
      </c>
      <c r="P26" s="83"/>
      <c r="Q26" s="84">
        <f t="shared" si="11"/>
        <v>0</v>
      </c>
      <c r="R26" s="31">
        <f t="shared" si="11"/>
        <v>0</v>
      </c>
      <c r="S26" s="31">
        <f t="shared" si="11"/>
        <v>0</v>
      </c>
      <c r="T26" s="31">
        <f t="shared" si="11"/>
        <v>0</v>
      </c>
      <c r="U26" s="83"/>
      <c r="V26" s="84">
        <f t="shared" si="11"/>
        <v>0</v>
      </c>
      <c r="W26" s="31">
        <f t="shared" si="11"/>
        <v>0</v>
      </c>
      <c r="X26" s="31">
        <f t="shared" si="11"/>
        <v>0</v>
      </c>
      <c r="Y26" s="31">
        <f t="shared" si="11"/>
        <v>0</v>
      </c>
      <c r="Z26" s="83"/>
      <c r="AA26" s="84">
        <f t="shared" si="11"/>
        <v>0</v>
      </c>
      <c r="AB26" s="31">
        <f t="shared" si="11"/>
        <v>0</v>
      </c>
      <c r="AC26" s="31">
        <f t="shared" si="11"/>
        <v>0</v>
      </c>
      <c r="AD26" s="31">
        <f t="shared" si="11"/>
        <v>0</v>
      </c>
      <c r="AE26" s="83"/>
      <c r="AF26" s="84">
        <f t="shared" si="11"/>
        <v>0</v>
      </c>
    </row>
    <row r="27" spans="1:32" ht="15.75" thickTop="1" x14ac:dyDescent="0.25"/>
    <row r="29" spans="1:32" x14ac:dyDescent="0.25">
      <c r="A29" s="27" t="s">
        <v>144</v>
      </c>
      <c r="B29" s="27"/>
    </row>
    <row r="30" spans="1:32" x14ac:dyDescent="0.25">
      <c r="A30" s="1"/>
      <c r="B30" s="1"/>
      <c r="C30" s="345" t="s">
        <v>1</v>
      </c>
      <c r="D30" s="346"/>
      <c r="E30" s="346"/>
      <c r="F30" s="346"/>
      <c r="G30" s="347"/>
      <c r="H30" s="345" t="s">
        <v>2</v>
      </c>
      <c r="I30" s="346"/>
      <c r="J30" s="346"/>
      <c r="K30" s="346"/>
      <c r="L30" s="347"/>
      <c r="M30" s="345" t="s">
        <v>3</v>
      </c>
      <c r="N30" s="346"/>
      <c r="O30" s="346"/>
      <c r="P30" s="346"/>
      <c r="Q30" s="347"/>
      <c r="R30" s="345" t="s">
        <v>4</v>
      </c>
      <c r="S30" s="346"/>
      <c r="T30" s="346"/>
      <c r="U30" s="346"/>
      <c r="V30" s="347"/>
      <c r="W30" s="345" t="s">
        <v>5</v>
      </c>
      <c r="X30" s="346"/>
      <c r="Y30" s="346"/>
      <c r="Z30" s="346"/>
      <c r="AA30" s="347"/>
      <c r="AB30" s="345" t="s">
        <v>6</v>
      </c>
      <c r="AC30" s="346"/>
      <c r="AD30" s="346"/>
      <c r="AE30" s="346"/>
      <c r="AF30" s="347"/>
    </row>
    <row r="31" spans="1:32" x14ac:dyDescent="0.25">
      <c r="A31" s="190" t="s">
        <v>128</v>
      </c>
      <c r="B31" s="190" t="s">
        <v>129</v>
      </c>
      <c r="C31" s="187" t="s">
        <v>119</v>
      </c>
      <c r="D31" s="188" t="s">
        <v>130</v>
      </c>
      <c r="E31" s="188" t="s">
        <v>131</v>
      </c>
      <c r="F31" s="188" t="s">
        <v>132</v>
      </c>
      <c r="G31" s="189" t="s">
        <v>39</v>
      </c>
      <c r="H31" s="187" t="s">
        <v>119</v>
      </c>
      <c r="I31" s="188" t="s">
        <v>130</v>
      </c>
      <c r="J31" s="188" t="s">
        <v>131</v>
      </c>
      <c r="K31" s="188" t="s">
        <v>132</v>
      </c>
      <c r="L31" s="189" t="s">
        <v>39</v>
      </c>
      <c r="M31" s="187" t="s">
        <v>119</v>
      </c>
      <c r="N31" s="188" t="s">
        <v>130</v>
      </c>
      <c r="O31" s="188" t="s">
        <v>131</v>
      </c>
      <c r="P31" s="188" t="s">
        <v>132</v>
      </c>
      <c r="Q31" s="189" t="s">
        <v>39</v>
      </c>
      <c r="R31" s="187" t="s">
        <v>119</v>
      </c>
      <c r="S31" s="188" t="s">
        <v>130</v>
      </c>
      <c r="T31" s="188" t="s">
        <v>131</v>
      </c>
      <c r="U31" s="188" t="s">
        <v>132</v>
      </c>
      <c r="V31" s="189" t="s">
        <v>39</v>
      </c>
      <c r="W31" s="187" t="s">
        <v>119</v>
      </c>
      <c r="X31" s="188" t="s">
        <v>130</v>
      </c>
      <c r="Y31" s="188" t="s">
        <v>131</v>
      </c>
      <c r="Z31" s="188" t="s">
        <v>132</v>
      </c>
      <c r="AA31" s="189" t="s">
        <v>39</v>
      </c>
      <c r="AB31" s="187" t="s">
        <v>119</v>
      </c>
      <c r="AC31" s="188" t="s">
        <v>130</v>
      </c>
      <c r="AD31" s="188" t="s">
        <v>131</v>
      </c>
      <c r="AE31" s="188" t="s">
        <v>132</v>
      </c>
      <c r="AF31" s="189" t="s">
        <v>39</v>
      </c>
    </row>
    <row r="32" spans="1:32" x14ac:dyDescent="0.25">
      <c r="A32" s="125" t="s">
        <v>414</v>
      </c>
      <c r="B32" s="125" t="s">
        <v>122</v>
      </c>
      <c r="C32" s="64"/>
      <c r="D32" s="36"/>
      <c r="E32" s="36"/>
      <c r="F32" s="205"/>
      <c r="G32" s="30">
        <f>C32*F32</f>
        <v>0</v>
      </c>
      <c r="H32" s="77">
        <v>0</v>
      </c>
      <c r="I32" s="78">
        <v>0</v>
      </c>
      <c r="J32">
        <f>H32*I32</f>
        <v>0</v>
      </c>
      <c r="K32" s="81">
        <v>0</v>
      </c>
      <c r="L32" s="82">
        <f>(H32*K32)</f>
        <v>0</v>
      </c>
      <c r="M32" s="77">
        <v>0</v>
      </c>
      <c r="N32" s="78">
        <v>0</v>
      </c>
      <c r="O32">
        <f>M32*N32</f>
        <v>0</v>
      </c>
      <c r="P32" s="150">
        <f t="shared" ref="P32:P51" si="12">K32+(K32*$P$66)</f>
        <v>0</v>
      </c>
      <c r="Q32" s="82">
        <f>M32*P32</f>
        <v>0</v>
      </c>
      <c r="R32" s="77">
        <v>0</v>
      </c>
      <c r="S32" s="78">
        <v>0</v>
      </c>
      <c r="T32">
        <f>R32*S32</f>
        <v>0</v>
      </c>
      <c r="U32" s="150">
        <f t="shared" ref="U32:U51" si="13">P32+(P32*$U$66)</f>
        <v>0</v>
      </c>
      <c r="V32" s="82">
        <f>R32*U32</f>
        <v>0</v>
      </c>
      <c r="W32" s="77">
        <v>0</v>
      </c>
      <c r="X32" s="78">
        <v>0</v>
      </c>
      <c r="Y32">
        <f>W32*X32</f>
        <v>0</v>
      </c>
      <c r="Z32" s="150">
        <f t="shared" ref="Z32:Z51" si="14">U32+(U32*$Z$66)</f>
        <v>0</v>
      </c>
      <c r="AA32" s="82">
        <f>Z32*W32</f>
        <v>0</v>
      </c>
      <c r="AB32" s="77">
        <v>0</v>
      </c>
      <c r="AC32" s="78">
        <v>0</v>
      </c>
      <c r="AD32">
        <f t="shared" ref="AD32:AD39" si="15">AB32*AC32</f>
        <v>0</v>
      </c>
      <c r="AE32" s="150">
        <f t="shared" ref="AE32:AE51" si="16">Z32+(Z32*$AE$66)</f>
        <v>0</v>
      </c>
      <c r="AF32" s="82">
        <f>AB32*$AE32</f>
        <v>0</v>
      </c>
    </row>
    <row r="33" spans="1:32" x14ac:dyDescent="0.25">
      <c r="A33" t="s">
        <v>415</v>
      </c>
      <c r="B33" s="28" t="s">
        <v>122</v>
      </c>
      <c r="C33" s="36"/>
      <c r="D33" s="36"/>
      <c r="E33" s="36"/>
      <c r="F33" s="205"/>
      <c r="G33" s="30">
        <f>C33*F33</f>
        <v>0</v>
      </c>
      <c r="H33" s="77">
        <v>0</v>
      </c>
      <c r="I33" s="78">
        <v>0</v>
      </c>
      <c r="J33">
        <f>H33*I33</f>
        <v>0</v>
      </c>
      <c r="K33" s="81">
        <v>0</v>
      </c>
      <c r="L33" s="82">
        <f>(H33*K33)</f>
        <v>0</v>
      </c>
      <c r="M33" s="77">
        <v>0</v>
      </c>
      <c r="N33" s="78">
        <v>0</v>
      </c>
      <c r="O33">
        <f>M33*N33</f>
        <v>0</v>
      </c>
      <c r="P33" s="150">
        <f t="shared" si="12"/>
        <v>0</v>
      </c>
      <c r="Q33" s="82">
        <f>M33*P33</f>
        <v>0</v>
      </c>
      <c r="R33" s="77">
        <v>0</v>
      </c>
      <c r="S33" s="78">
        <v>0</v>
      </c>
      <c r="T33">
        <f>R33*S33</f>
        <v>0</v>
      </c>
      <c r="U33" s="150">
        <f t="shared" si="13"/>
        <v>0</v>
      </c>
      <c r="V33" s="82">
        <f>R33*U33</f>
        <v>0</v>
      </c>
      <c r="W33" s="77">
        <v>0</v>
      </c>
      <c r="X33" s="78">
        <v>0</v>
      </c>
      <c r="Y33">
        <f>W33*X33</f>
        <v>0</v>
      </c>
      <c r="Z33" s="150">
        <f t="shared" si="14"/>
        <v>0</v>
      </c>
      <c r="AA33" s="82">
        <f>Z33*W33</f>
        <v>0</v>
      </c>
      <c r="AB33" s="77">
        <v>0</v>
      </c>
      <c r="AC33" s="78">
        <v>0</v>
      </c>
      <c r="AD33">
        <f t="shared" si="15"/>
        <v>0</v>
      </c>
      <c r="AE33" s="150">
        <f t="shared" si="16"/>
        <v>0</v>
      </c>
      <c r="AF33" s="82">
        <f>AB33*$AE33</f>
        <v>0</v>
      </c>
    </row>
    <row r="34" spans="1:32" x14ac:dyDescent="0.25">
      <c r="A34" s="17" t="s">
        <v>145</v>
      </c>
      <c r="B34" s="17" t="s">
        <v>122</v>
      </c>
      <c r="C34" s="64"/>
      <c r="D34" s="36"/>
      <c r="E34" s="36"/>
      <c r="F34" s="205"/>
      <c r="G34" s="30">
        <f t="shared" ref="G34:G59" si="17">C34*F34</f>
        <v>0</v>
      </c>
      <c r="H34" s="77">
        <v>0</v>
      </c>
      <c r="I34" s="78">
        <v>0</v>
      </c>
      <c r="J34">
        <f t="shared" ref="J34:J39" si="18">H34*I34</f>
        <v>0</v>
      </c>
      <c r="K34" s="81">
        <v>0</v>
      </c>
      <c r="L34" s="82">
        <f t="shared" ref="L34:L58" si="19">(H34*K34)</f>
        <v>0</v>
      </c>
      <c r="M34" s="77">
        <v>0</v>
      </c>
      <c r="N34" s="78">
        <v>0</v>
      </c>
      <c r="O34">
        <f t="shared" ref="O34:O39" si="20">M34*N34</f>
        <v>0</v>
      </c>
      <c r="P34" s="150">
        <f t="shared" si="12"/>
        <v>0</v>
      </c>
      <c r="Q34" s="82">
        <f t="shared" ref="Q34:Q59" si="21">M34*P34</f>
        <v>0</v>
      </c>
      <c r="R34" s="77">
        <v>0</v>
      </c>
      <c r="S34" s="78">
        <v>0</v>
      </c>
      <c r="T34">
        <f t="shared" ref="T34:T39" si="22">R34*S34</f>
        <v>0</v>
      </c>
      <c r="U34" s="150">
        <f t="shared" si="13"/>
        <v>0</v>
      </c>
      <c r="V34" s="82">
        <f t="shared" ref="V34:V59" si="23">R34*U34</f>
        <v>0</v>
      </c>
      <c r="W34" s="77">
        <v>0</v>
      </c>
      <c r="X34" s="78">
        <v>0</v>
      </c>
      <c r="Y34">
        <f t="shared" ref="Y34:Y39" si="24">W34*X34</f>
        <v>0</v>
      </c>
      <c r="Z34" s="150">
        <f t="shared" si="14"/>
        <v>0</v>
      </c>
      <c r="AA34" s="82">
        <f t="shared" ref="AA34:AA59" si="25">Z34*W34</f>
        <v>0</v>
      </c>
      <c r="AB34" s="77">
        <v>0</v>
      </c>
      <c r="AC34" s="78">
        <v>0</v>
      </c>
      <c r="AD34">
        <f t="shared" si="15"/>
        <v>0</v>
      </c>
      <c r="AE34" s="150">
        <f t="shared" si="16"/>
        <v>0</v>
      </c>
      <c r="AF34" s="82">
        <f t="shared" ref="AF34:AF59" si="26">AB34*$AE34</f>
        <v>0</v>
      </c>
    </row>
    <row r="35" spans="1:32" x14ac:dyDescent="0.25">
      <c r="A35" s="17" t="s">
        <v>146</v>
      </c>
      <c r="B35" s="17" t="s">
        <v>122</v>
      </c>
      <c r="C35" s="64"/>
      <c r="D35" s="36"/>
      <c r="E35" s="36"/>
      <c r="F35" s="205"/>
      <c r="G35" s="30">
        <f t="shared" si="17"/>
        <v>0</v>
      </c>
      <c r="H35" s="77">
        <v>0</v>
      </c>
      <c r="I35" s="78">
        <v>0</v>
      </c>
      <c r="J35">
        <f t="shared" si="18"/>
        <v>0</v>
      </c>
      <c r="K35" s="81">
        <v>0</v>
      </c>
      <c r="L35" s="82">
        <f>(H35*K35)</f>
        <v>0</v>
      </c>
      <c r="M35" s="77">
        <v>0</v>
      </c>
      <c r="N35" s="78">
        <v>0</v>
      </c>
      <c r="O35">
        <f t="shared" si="20"/>
        <v>0</v>
      </c>
      <c r="P35" s="150">
        <f t="shared" si="12"/>
        <v>0</v>
      </c>
      <c r="Q35" s="82">
        <f t="shared" si="21"/>
        <v>0</v>
      </c>
      <c r="R35" s="77">
        <v>0</v>
      </c>
      <c r="S35" s="78">
        <v>0</v>
      </c>
      <c r="T35">
        <f t="shared" si="22"/>
        <v>0</v>
      </c>
      <c r="U35" s="150">
        <f t="shared" si="13"/>
        <v>0</v>
      </c>
      <c r="V35" s="82">
        <f t="shared" si="23"/>
        <v>0</v>
      </c>
      <c r="W35" s="77">
        <v>0</v>
      </c>
      <c r="X35" s="78">
        <v>0</v>
      </c>
      <c r="Y35">
        <f t="shared" si="24"/>
        <v>0</v>
      </c>
      <c r="Z35" s="150">
        <f t="shared" si="14"/>
        <v>0</v>
      </c>
      <c r="AA35" s="82">
        <f t="shared" si="25"/>
        <v>0</v>
      </c>
      <c r="AB35" s="77">
        <v>0</v>
      </c>
      <c r="AC35" s="78">
        <v>0</v>
      </c>
      <c r="AD35">
        <f t="shared" si="15"/>
        <v>0</v>
      </c>
      <c r="AE35" s="150">
        <f t="shared" si="16"/>
        <v>0</v>
      </c>
      <c r="AF35" s="82">
        <f t="shared" si="26"/>
        <v>0</v>
      </c>
    </row>
    <row r="36" spans="1:32" x14ac:dyDescent="0.25">
      <c r="A36" s="17" t="s">
        <v>147</v>
      </c>
      <c r="B36" s="17" t="s">
        <v>122</v>
      </c>
      <c r="C36" s="64"/>
      <c r="D36" s="36"/>
      <c r="E36" s="36"/>
      <c r="F36" s="205"/>
      <c r="G36" s="30">
        <f t="shared" si="17"/>
        <v>0</v>
      </c>
      <c r="H36" s="77">
        <v>0</v>
      </c>
      <c r="I36" s="78">
        <v>0</v>
      </c>
      <c r="J36">
        <f t="shared" si="18"/>
        <v>0</v>
      </c>
      <c r="K36" s="81">
        <v>0</v>
      </c>
      <c r="L36" s="82">
        <f t="shared" si="19"/>
        <v>0</v>
      </c>
      <c r="M36" s="77">
        <v>0</v>
      </c>
      <c r="N36" s="78">
        <v>0</v>
      </c>
      <c r="O36">
        <f t="shared" si="20"/>
        <v>0</v>
      </c>
      <c r="P36" s="150">
        <f t="shared" si="12"/>
        <v>0</v>
      </c>
      <c r="Q36" s="82">
        <f t="shared" si="21"/>
        <v>0</v>
      </c>
      <c r="R36" s="77">
        <v>0</v>
      </c>
      <c r="S36" s="78">
        <v>0</v>
      </c>
      <c r="T36">
        <f t="shared" si="22"/>
        <v>0</v>
      </c>
      <c r="U36" s="150">
        <f t="shared" si="13"/>
        <v>0</v>
      </c>
      <c r="V36" s="82">
        <f t="shared" si="23"/>
        <v>0</v>
      </c>
      <c r="W36" s="77">
        <v>0</v>
      </c>
      <c r="X36" s="78">
        <v>0</v>
      </c>
      <c r="Y36">
        <f t="shared" si="24"/>
        <v>0</v>
      </c>
      <c r="Z36" s="150">
        <f t="shared" si="14"/>
        <v>0</v>
      </c>
      <c r="AA36" s="82">
        <f t="shared" si="25"/>
        <v>0</v>
      </c>
      <c r="AB36" s="77">
        <v>0</v>
      </c>
      <c r="AC36" s="78">
        <v>0</v>
      </c>
      <c r="AD36">
        <f t="shared" si="15"/>
        <v>0</v>
      </c>
      <c r="AE36" s="150">
        <f t="shared" si="16"/>
        <v>0</v>
      </c>
      <c r="AF36" s="82">
        <f t="shared" si="26"/>
        <v>0</v>
      </c>
    </row>
    <row r="37" spans="1:32" x14ac:dyDescent="0.25">
      <c r="A37" s="17" t="s">
        <v>148</v>
      </c>
      <c r="B37" s="17" t="s">
        <v>122</v>
      </c>
      <c r="C37" s="64"/>
      <c r="D37" s="36"/>
      <c r="E37" s="36"/>
      <c r="F37" s="205"/>
      <c r="G37" s="30">
        <f t="shared" si="17"/>
        <v>0</v>
      </c>
      <c r="H37" s="77">
        <v>0</v>
      </c>
      <c r="I37" s="78">
        <v>0</v>
      </c>
      <c r="J37">
        <f t="shared" si="18"/>
        <v>0</v>
      </c>
      <c r="K37" s="81">
        <v>0</v>
      </c>
      <c r="L37" s="82">
        <f t="shared" si="19"/>
        <v>0</v>
      </c>
      <c r="M37" s="77">
        <v>0</v>
      </c>
      <c r="N37" s="78">
        <v>0</v>
      </c>
      <c r="O37">
        <f t="shared" si="20"/>
        <v>0</v>
      </c>
      <c r="P37" s="150">
        <f t="shared" si="12"/>
        <v>0</v>
      </c>
      <c r="Q37" s="82">
        <f t="shared" si="21"/>
        <v>0</v>
      </c>
      <c r="R37" s="77">
        <v>0</v>
      </c>
      <c r="S37" s="78">
        <v>0</v>
      </c>
      <c r="T37">
        <f t="shared" si="22"/>
        <v>0</v>
      </c>
      <c r="U37" s="150">
        <f t="shared" si="13"/>
        <v>0</v>
      </c>
      <c r="V37" s="82">
        <f t="shared" si="23"/>
        <v>0</v>
      </c>
      <c r="W37" s="77">
        <v>0</v>
      </c>
      <c r="X37" s="78">
        <v>0</v>
      </c>
      <c r="Y37">
        <f t="shared" si="24"/>
        <v>0</v>
      </c>
      <c r="Z37" s="150">
        <f t="shared" si="14"/>
        <v>0</v>
      </c>
      <c r="AA37" s="82">
        <f t="shared" si="25"/>
        <v>0</v>
      </c>
      <c r="AB37" s="77">
        <v>0</v>
      </c>
      <c r="AC37" s="78">
        <v>0</v>
      </c>
      <c r="AD37">
        <f t="shared" si="15"/>
        <v>0</v>
      </c>
      <c r="AE37" s="150">
        <f t="shared" si="16"/>
        <v>0</v>
      </c>
      <c r="AF37" s="82">
        <f t="shared" si="26"/>
        <v>0</v>
      </c>
    </row>
    <row r="38" spans="1:32" x14ac:dyDescent="0.25">
      <c r="A38" s="17" t="s">
        <v>149</v>
      </c>
      <c r="B38" s="17" t="s">
        <v>122</v>
      </c>
      <c r="C38" s="64"/>
      <c r="D38" s="36"/>
      <c r="E38" s="36"/>
      <c r="F38" s="205"/>
      <c r="G38" s="30">
        <f t="shared" si="17"/>
        <v>0</v>
      </c>
      <c r="H38" s="77">
        <v>0</v>
      </c>
      <c r="I38" s="78">
        <v>0</v>
      </c>
      <c r="J38">
        <f t="shared" si="18"/>
        <v>0</v>
      </c>
      <c r="K38" s="81">
        <v>0</v>
      </c>
      <c r="L38" s="82">
        <f t="shared" si="19"/>
        <v>0</v>
      </c>
      <c r="M38" s="77">
        <v>0</v>
      </c>
      <c r="N38" s="78">
        <v>0</v>
      </c>
      <c r="O38">
        <f t="shared" si="20"/>
        <v>0</v>
      </c>
      <c r="P38" s="150">
        <f t="shared" si="12"/>
        <v>0</v>
      </c>
      <c r="Q38" s="82">
        <f t="shared" si="21"/>
        <v>0</v>
      </c>
      <c r="R38" s="77">
        <v>0</v>
      </c>
      <c r="S38" s="78">
        <v>0</v>
      </c>
      <c r="T38">
        <f t="shared" si="22"/>
        <v>0</v>
      </c>
      <c r="U38" s="150">
        <f t="shared" si="13"/>
        <v>0</v>
      </c>
      <c r="V38" s="82">
        <f t="shared" si="23"/>
        <v>0</v>
      </c>
      <c r="W38" s="77">
        <v>0</v>
      </c>
      <c r="X38" s="78">
        <v>0</v>
      </c>
      <c r="Y38">
        <f t="shared" si="24"/>
        <v>0</v>
      </c>
      <c r="Z38" s="150">
        <f t="shared" si="14"/>
        <v>0</v>
      </c>
      <c r="AA38" s="82">
        <f t="shared" si="25"/>
        <v>0</v>
      </c>
      <c r="AB38" s="77">
        <v>0</v>
      </c>
      <c r="AC38" s="78">
        <v>0</v>
      </c>
      <c r="AD38">
        <f t="shared" si="15"/>
        <v>0</v>
      </c>
      <c r="AE38" s="150">
        <f t="shared" si="16"/>
        <v>0</v>
      </c>
      <c r="AF38" s="82">
        <f t="shared" si="26"/>
        <v>0</v>
      </c>
    </row>
    <row r="39" spans="1:32" x14ac:dyDescent="0.25">
      <c r="A39" s="17" t="s">
        <v>150</v>
      </c>
      <c r="B39" s="17" t="s">
        <v>122</v>
      </c>
      <c r="C39" s="64"/>
      <c r="D39" s="36"/>
      <c r="E39" s="36"/>
      <c r="F39" s="205"/>
      <c r="G39" s="30">
        <f t="shared" si="17"/>
        <v>0</v>
      </c>
      <c r="H39" s="77">
        <v>0</v>
      </c>
      <c r="I39" s="78">
        <v>0</v>
      </c>
      <c r="J39">
        <f t="shared" si="18"/>
        <v>0</v>
      </c>
      <c r="K39" s="81">
        <v>0</v>
      </c>
      <c r="L39" s="82">
        <f t="shared" si="19"/>
        <v>0</v>
      </c>
      <c r="M39" s="77">
        <v>0</v>
      </c>
      <c r="N39" s="78">
        <v>0</v>
      </c>
      <c r="O39">
        <f t="shared" si="20"/>
        <v>0</v>
      </c>
      <c r="P39" s="150">
        <f t="shared" si="12"/>
        <v>0</v>
      </c>
      <c r="Q39" s="82">
        <f t="shared" si="21"/>
        <v>0</v>
      </c>
      <c r="R39" s="77">
        <v>0</v>
      </c>
      <c r="S39" s="78">
        <v>0</v>
      </c>
      <c r="T39">
        <f t="shared" si="22"/>
        <v>0</v>
      </c>
      <c r="U39" s="150">
        <f t="shared" si="13"/>
        <v>0</v>
      </c>
      <c r="V39" s="82">
        <f t="shared" si="23"/>
        <v>0</v>
      </c>
      <c r="W39" s="77">
        <v>0</v>
      </c>
      <c r="X39" s="78">
        <v>0</v>
      </c>
      <c r="Y39">
        <f t="shared" si="24"/>
        <v>0</v>
      </c>
      <c r="Z39" s="150">
        <f t="shared" si="14"/>
        <v>0</v>
      </c>
      <c r="AA39" s="82">
        <f t="shared" si="25"/>
        <v>0</v>
      </c>
      <c r="AB39" s="77">
        <v>0</v>
      </c>
      <c r="AC39" s="78">
        <v>0</v>
      </c>
      <c r="AD39">
        <f t="shared" si="15"/>
        <v>0</v>
      </c>
      <c r="AE39" s="150">
        <f t="shared" si="16"/>
        <v>0</v>
      </c>
      <c r="AF39" s="82">
        <f t="shared" si="26"/>
        <v>0</v>
      </c>
    </row>
    <row r="40" spans="1:32" x14ac:dyDescent="0.25">
      <c r="A40" s="151" t="s">
        <v>151</v>
      </c>
      <c r="B40" s="151" t="s">
        <v>122</v>
      </c>
      <c r="C40" s="64"/>
      <c r="D40" s="36"/>
      <c r="E40" s="36"/>
      <c r="F40" s="205"/>
      <c r="G40" s="30">
        <f t="shared" si="17"/>
        <v>0</v>
      </c>
      <c r="H40" s="77">
        <v>0</v>
      </c>
      <c r="I40" s="36"/>
      <c r="J40" s="256">
        <v>0</v>
      </c>
      <c r="K40" s="81">
        <v>0</v>
      </c>
      <c r="L40" s="82">
        <f t="shared" si="19"/>
        <v>0</v>
      </c>
      <c r="M40" s="77">
        <v>0</v>
      </c>
      <c r="N40" s="36"/>
      <c r="O40" s="256">
        <v>0</v>
      </c>
      <c r="P40" s="150">
        <f t="shared" si="12"/>
        <v>0</v>
      </c>
      <c r="Q40" s="82">
        <f t="shared" si="21"/>
        <v>0</v>
      </c>
      <c r="R40" s="77">
        <v>0</v>
      </c>
      <c r="S40" s="36"/>
      <c r="T40" s="256">
        <v>0</v>
      </c>
      <c r="U40" s="150">
        <f t="shared" si="13"/>
        <v>0</v>
      </c>
      <c r="V40" s="82">
        <f t="shared" si="23"/>
        <v>0</v>
      </c>
      <c r="W40" s="77">
        <v>0</v>
      </c>
      <c r="X40" s="36"/>
      <c r="Y40" s="256">
        <v>0</v>
      </c>
      <c r="Z40" s="150">
        <f t="shared" si="14"/>
        <v>0</v>
      </c>
      <c r="AA40" s="82">
        <f t="shared" si="25"/>
        <v>0</v>
      </c>
      <c r="AB40" s="77">
        <v>0</v>
      </c>
      <c r="AC40" s="36"/>
      <c r="AD40" s="256">
        <v>0</v>
      </c>
      <c r="AE40" s="150">
        <f t="shared" si="16"/>
        <v>0</v>
      </c>
      <c r="AF40" s="82">
        <f t="shared" si="26"/>
        <v>0</v>
      </c>
    </row>
    <row r="41" spans="1:32" x14ac:dyDescent="0.25">
      <c r="A41" s="151" t="s">
        <v>152</v>
      </c>
      <c r="B41" s="151" t="s">
        <v>122</v>
      </c>
      <c r="C41" s="64"/>
      <c r="D41" s="36"/>
      <c r="E41" s="36"/>
      <c r="F41" s="205"/>
      <c r="G41" s="30">
        <f t="shared" si="17"/>
        <v>0</v>
      </c>
      <c r="H41" s="77">
        <v>0</v>
      </c>
      <c r="I41" s="36"/>
      <c r="J41" s="256">
        <v>0</v>
      </c>
      <c r="K41" s="81">
        <v>0</v>
      </c>
      <c r="L41" s="82">
        <f t="shared" si="19"/>
        <v>0</v>
      </c>
      <c r="M41" s="77">
        <v>0</v>
      </c>
      <c r="N41" s="36"/>
      <c r="O41" s="256">
        <v>0</v>
      </c>
      <c r="P41" s="150">
        <f t="shared" si="12"/>
        <v>0</v>
      </c>
      <c r="Q41" s="82">
        <f t="shared" si="21"/>
        <v>0</v>
      </c>
      <c r="R41" s="77">
        <v>0</v>
      </c>
      <c r="S41" s="36"/>
      <c r="T41" s="256">
        <v>0</v>
      </c>
      <c r="U41" s="150">
        <f t="shared" si="13"/>
        <v>0</v>
      </c>
      <c r="V41" s="82">
        <f t="shared" si="23"/>
        <v>0</v>
      </c>
      <c r="W41" s="77">
        <v>0</v>
      </c>
      <c r="X41" s="36"/>
      <c r="Y41" s="256">
        <v>0</v>
      </c>
      <c r="Z41" s="150">
        <f t="shared" si="14"/>
        <v>0</v>
      </c>
      <c r="AA41" s="82">
        <f t="shared" si="25"/>
        <v>0</v>
      </c>
      <c r="AB41" s="77">
        <v>0</v>
      </c>
      <c r="AC41" s="36"/>
      <c r="AD41" s="256">
        <v>0</v>
      </c>
      <c r="AE41" s="150">
        <f t="shared" si="16"/>
        <v>0</v>
      </c>
      <c r="AF41" s="82">
        <f t="shared" si="26"/>
        <v>0</v>
      </c>
    </row>
    <row r="42" spans="1:32" x14ac:dyDescent="0.25">
      <c r="A42" s="151" t="s">
        <v>153</v>
      </c>
      <c r="B42" s="151" t="s">
        <v>122</v>
      </c>
      <c r="C42" s="64"/>
      <c r="D42" s="36"/>
      <c r="E42" s="36"/>
      <c r="F42" s="205"/>
      <c r="G42" s="30">
        <f t="shared" si="17"/>
        <v>0</v>
      </c>
      <c r="H42" s="77">
        <v>0</v>
      </c>
      <c r="I42" s="36"/>
      <c r="J42" s="256">
        <v>0</v>
      </c>
      <c r="K42" s="81">
        <v>0</v>
      </c>
      <c r="L42" s="82">
        <f t="shared" si="19"/>
        <v>0</v>
      </c>
      <c r="M42" s="77">
        <v>0</v>
      </c>
      <c r="N42" s="36"/>
      <c r="O42" s="256">
        <v>0</v>
      </c>
      <c r="P42" s="150">
        <f t="shared" si="12"/>
        <v>0</v>
      </c>
      <c r="Q42" s="82">
        <f t="shared" si="21"/>
        <v>0</v>
      </c>
      <c r="R42" s="77">
        <v>0</v>
      </c>
      <c r="S42" s="36"/>
      <c r="T42" s="256">
        <v>0</v>
      </c>
      <c r="U42" s="150">
        <f t="shared" si="13"/>
        <v>0</v>
      </c>
      <c r="V42" s="82">
        <f t="shared" si="23"/>
        <v>0</v>
      </c>
      <c r="W42" s="77">
        <v>0</v>
      </c>
      <c r="X42" s="36"/>
      <c r="Y42" s="256">
        <v>0</v>
      </c>
      <c r="Z42" s="150">
        <f t="shared" si="14"/>
        <v>0</v>
      </c>
      <c r="AA42" s="82">
        <f t="shared" si="25"/>
        <v>0</v>
      </c>
      <c r="AB42" s="77">
        <v>0</v>
      </c>
      <c r="AC42" s="36"/>
      <c r="AD42" s="256">
        <v>0</v>
      </c>
      <c r="AE42" s="150">
        <f t="shared" si="16"/>
        <v>0</v>
      </c>
      <c r="AF42" s="82">
        <f t="shared" si="26"/>
        <v>0</v>
      </c>
    </row>
    <row r="43" spans="1:32" x14ac:dyDescent="0.25">
      <c r="A43" s="151" t="s">
        <v>154</v>
      </c>
      <c r="B43" s="151" t="s">
        <v>122</v>
      </c>
      <c r="C43" s="64"/>
      <c r="D43" s="36"/>
      <c r="E43" s="36"/>
      <c r="F43" s="205"/>
      <c r="G43" s="30">
        <f t="shared" si="17"/>
        <v>0</v>
      </c>
      <c r="H43" s="77">
        <v>0</v>
      </c>
      <c r="I43" s="36"/>
      <c r="J43" s="256">
        <v>0</v>
      </c>
      <c r="K43" s="81">
        <v>0</v>
      </c>
      <c r="L43" s="82">
        <f t="shared" si="19"/>
        <v>0</v>
      </c>
      <c r="M43" s="77">
        <v>0</v>
      </c>
      <c r="N43" s="36"/>
      <c r="O43" s="256">
        <v>0</v>
      </c>
      <c r="P43" s="150">
        <f t="shared" si="12"/>
        <v>0</v>
      </c>
      <c r="Q43" s="82">
        <f t="shared" si="21"/>
        <v>0</v>
      </c>
      <c r="R43" s="77">
        <v>0</v>
      </c>
      <c r="S43" s="36"/>
      <c r="T43" s="256">
        <v>0</v>
      </c>
      <c r="U43" s="150">
        <f t="shared" si="13"/>
        <v>0</v>
      </c>
      <c r="V43" s="82">
        <f t="shared" si="23"/>
        <v>0</v>
      </c>
      <c r="W43" s="77">
        <v>0</v>
      </c>
      <c r="X43" s="36"/>
      <c r="Y43" s="256">
        <v>0</v>
      </c>
      <c r="Z43" s="150">
        <f t="shared" si="14"/>
        <v>0</v>
      </c>
      <c r="AA43" s="82">
        <f t="shared" si="25"/>
        <v>0</v>
      </c>
      <c r="AB43" s="77">
        <v>0</v>
      </c>
      <c r="AC43" s="36"/>
      <c r="AD43" s="256">
        <v>0</v>
      </c>
      <c r="AE43" s="150">
        <f t="shared" si="16"/>
        <v>0</v>
      </c>
      <c r="AF43" s="82">
        <f t="shared" si="26"/>
        <v>0</v>
      </c>
    </row>
    <row r="44" spans="1:32" x14ac:dyDescent="0.25">
      <c r="A44" s="151" t="s">
        <v>155</v>
      </c>
      <c r="B44" s="151" t="s">
        <v>122</v>
      </c>
      <c r="C44" s="64"/>
      <c r="D44" s="36"/>
      <c r="E44" s="36"/>
      <c r="F44" s="205"/>
      <c r="G44" s="30">
        <f t="shared" si="17"/>
        <v>0</v>
      </c>
      <c r="H44" s="77">
        <v>0</v>
      </c>
      <c r="I44" s="36"/>
      <c r="J44" s="256">
        <v>0</v>
      </c>
      <c r="K44" s="81">
        <v>0</v>
      </c>
      <c r="L44" s="82">
        <f t="shared" si="19"/>
        <v>0</v>
      </c>
      <c r="M44" s="77">
        <v>0</v>
      </c>
      <c r="N44" s="36"/>
      <c r="O44" s="256">
        <v>0</v>
      </c>
      <c r="P44" s="150">
        <f t="shared" si="12"/>
        <v>0</v>
      </c>
      <c r="Q44" s="82">
        <f t="shared" si="21"/>
        <v>0</v>
      </c>
      <c r="R44" s="77">
        <v>0</v>
      </c>
      <c r="S44" s="36"/>
      <c r="T44" s="256">
        <v>0</v>
      </c>
      <c r="U44" s="150">
        <f t="shared" si="13"/>
        <v>0</v>
      </c>
      <c r="V44" s="82">
        <f t="shared" si="23"/>
        <v>0</v>
      </c>
      <c r="W44" s="77">
        <v>0</v>
      </c>
      <c r="X44" s="36"/>
      <c r="Y44" s="256">
        <v>0</v>
      </c>
      <c r="Z44" s="150">
        <f t="shared" si="14"/>
        <v>0</v>
      </c>
      <c r="AA44" s="82">
        <f t="shared" si="25"/>
        <v>0</v>
      </c>
      <c r="AB44" s="77">
        <v>0</v>
      </c>
      <c r="AC44" s="36"/>
      <c r="AD44" s="256">
        <v>0</v>
      </c>
      <c r="AE44" s="150">
        <f t="shared" si="16"/>
        <v>0</v>
      </c>
      <c r="AF44" s="82">
        <f t="shared" si="26"/>
        <v>0</v>
      </c>
    </row>
    <row r="45" spans="1:32" x14ac:dyDescent="0.25">
      <c r="A45" s="151" t="s">
        <v>156</v>
      </c>
      <c r="B45" s="151" t="s">
        <v>122</v>
      </c>
      <c r="C45" s="64"/>
      <c r="D45" s="36"/>
      <c r="E45" s="36"/>
      <c r="F45" s="205"/>
      <c r="G45" s="30">
        <f t="shared" si="17"/>
        <v>0</v>
      </c>
      <c r="H45" s="77">
        <v>0</v>
      </c>
      <c r="I45" s="36"/>
      <c r="J45" s="256">
        <v>0</v>
      </c>
      <c r="K45" s="81">
        <v>0</v>
      </c>
      <c r="L45" s="82">
        <f t="shared" si="19"/>
        <v>0</v>
      </c>
      <c r="M45" s="77">
        <v>0</v>
      </c>
      <c r="N45" s="36"/>
      <c r="O45" s="256">
        <v>0</v>
      </c>
      <c r="P45" s="150">
        <f t="shared" si="12"/>
        <v>0</v>
      </c>
      <c r="Q45" s="82">
        <f t="shared" si="21"/>
        <v>0</v>
      </c>
      <c r="R45" s="77">
        <v>0</v>
      </c>
      <c r="S45" s="36"/>
      <c r="T45" s="256">
        <v>0</v>
      </c>
      <c r="U45" s="150">
        <f t="shared" si="13"/>
        <v>0</v>
      </c>
      <c r="V45" s="82">
        <f t="shared" si="23"/>
        <v>0</v>
      </c>
      <c r="W45" s="77">
        <v>0</v>
      </c>
      <c r="X45" s="36"/>
      <c r="Y45" s="256">
        <v>0</v>
      </c>
      <c r="Z45" s="150">
        <f t="shared" si="14"/>
        <v>0</v>
      </c>
      <c r="AA45" s="82">
        <f t="shared" si="25"/>
        <v>0</v>
      </c>
      <c r="AB45" s="77">
        <v>0</v>
      </c>
      <c r="AC45" s="36"/>
      <c r="AD45" s="256">
        <v>0</v>
      </c>
      <c r="AE45" s="150">
        <f t="shared" si="16"/>
        <v>0</v>
      </c>
      <c r="AF45" s="82">
        <f t="shared" si="26"/>
        <v>0</v>
      </c>
    </row>
    <row r="46" spans="1:32" x14ac:dyDescent="0.25">
      <c r="A46" s="151" t="s">
        <v>157</v>
      </c>
      <c r="B46" s="151" t="s">
        <v>122</v>
      </c>
      <c r="C46" s="64"/>
      <c r="D46" s="36"/>
      <c r="E46" s="36"/>
      <c r="F46" s="205"/>
      <c r="G46" s="30">
        <f t="shared" si="17"/>
        <v>0</v>
      </c>
      <c r="H46" s="77">
        <v>0</v>
      </c>
      <c r="I46" s="36"/>
      <c r="J46" s="256">
        <v>0</v>
      </c>
      <c r="K46" s="81">
        <v>0</v>
      </c>
      <c r="L46" s="82">
        <f t="shared" si="19"/>
        <v>0</v>
      </c>
      <c r="M46" s="77">
        <v>0</v>
      </c>
      <c r="N46" s="36"/>
      <c r="O46" s="256">
        <v>0</v>
      </c>
      <c r="P46" s="150">
        <f t="shared" si="12"/>
        <v>0</v>
      </c>
      <c r="Q46" s="82">
        <f t="shared" si="21"/>
        <v>0</v>
      </c>
      <c r="R46" s="77">
        <v>0</v>
      </c>
      <c r="S46" s="36"/>
      <c r="T46" s="256">
        <v>0</v>
      </c>
      <c r="U46" s="150">
        <f t="shared" si="13"/>
        <v>0</v>
      </c>
      <c r="V46" s="82">
        <f t="shared" si="23"/>
        <v>0</v>
      </c>
      <c r="W46" s="77">
        <v>0</v>
      </c>
      <c r="X46" s="36"/>
      <c r="Y46" s="256">
        <v>0</v>
      </c>
      <c r="Z46" s="150">
        <f t="shared" si="14"/>
        <v>0</v>
      </c>
      <c r="AA46" s="82">
        <f t="shared" si="25"/>
        <v>0</v>
      </c>
      <c r="AB46" s="77">
        <v>0</v>
      </c>
      <c r="AC46" s="36"/>
      <c r="AD46" s="256">
        <v>0</v>
      </c>
      <c r="AE46" s="150">
        <f t="shared" si="16"/>
        <v>0</v>
      </c>
      <c r="AF46" s="82">
        <f t="shared" si="26"/>
        <v>0</v>
      </c>
    </row>
    <row r="47" spans="1:32" x14ac:dyDescent="0.25">
      <c r="A47" s="151" t="s">
        <v>158</v>
      </c>
      <c r="B47" s="151" t="s">
        <v>122</v>
      </c>
      <c r="C47" s="64"/>
      <c r="D47" s="36"/>
      <c r="E47" s="36"/>
      <c r="F47" s="205"/>
      <c r="G47" s="30">
        <f t="shared" si="17"/>
        <v>0</v>
      </c>
      <c r="H47" s="77">
        <v>0</v>
      </c>
      <c r="I47" s="36"/>
      <c r="J47" s="256">
        <v>0</v>
      </c>
      <c r="K47" s="81">
        <v>0</v>
      </c>
      <c r="L47" s="82">
        <f t="shared" si="19"/>
        <v>0</v>
      </c>
      <c r="M47" s="77">
        <v>0</v>
      </c>
      <c r="N47" s="36"/>
      <c r="O47" s="256">
        <v>0</v>
      </c>
      <c r="P47" s="150">
        <f t="shared" si="12"/>
        <v>0</v>
      </c>
      <c r="Q47" s="82">
        <f t="shared" si="21"/>
        <v>0</v>
      </c>
      <c r="R47" s="77">
        <v>0</v>
      </c>
      <c r="S47" s="36"/>
      <c r="T47" s="256">
        <v>0</v>
      </c>
      <c r="U47" s="150">
        <f t="shared" si="13"/>
        <v>0</v>
      </c>
      <c r="V47" s="82">
        <f t="shared" si="23"/>
        <v>0</v>
      </c>
      <c r="W47" s="77">
        <v>0</v>
      </c>
      <c r="X47" s="36"/>
      <c r="Y47" s="256">
        <v>0</v>
      </c>
      <c r="Z47" s="150">
        <f t="shared" si="14"/>
        <v>0</v>
      </c>
      <c r="AA47" s="82">
        <f t="shared" si="25"/>
        <v>0</v>
      </c>
      <c r="AB47" s="77">
        <v>0</v>
      </c>
      <c r="AC47" s="36"/>
      <c r="AD47" s="256">
        <v>0</v>
      </c>
      <c r="AE47" s="150">
        <f t="shared" si="16"/>
        <v>0</v>
      </c>
      <c r="AF47" s="82">
        <f t="shared" si="26"/>
        <v>0</v>
      </c>
    </row>
    <row r="48" spans="1:32" x14ac:dyDescent="0.25">
      <c r="A48" s="151" t="s">
        <v>297</v>
      </c>
      <c r="B48" s="151" t="s">
        <v>122</v>
      </c>
      <c r="C48" s="64"/>
      <c r="D48" s="36"/>
      <c r="E48" s="36"/>
      <c r="F48" s="205"/>
      <c r="G48" s="30">
        <f>C48*F48</f>
        <v>0</v>
      </c>
      <c r="H48" s="77">
        <v>0</v>
      </c>
      <c r="I48" s="36"/>
      <c r="J48" s="36"/>
      <c r="K48" s="81">
        <v>0</v>
      </c>
      <c r="L48" s="82">
        <f t="shared" si="19"/>
        <v>0</v>
      </c>
      <c r="M48" s="77">
        <v>0</v>
      </c>
      <c r="N48" s="36"/>
      <c r="O48" s="36"/>
      <c r="P48" s="150">
        <f t="shared" si="12"/>
        <v>0</v>
      </c>
      <c r="Q48" s="82">
        <f>M48*P48</f>
        <v>0</v>
      </c>
      <c r="R48" s="77">
        <v>0</v>
      </c>
      <c r="S48" s="36"/>
      <c r="T48" s="36"/>
      <c r="U48" s="150">
        <f t="shared" si="13"/>
        <v>0</v>
      </c>
      <c r="V48" s="82">
        <f>R48*U48</f>
        <v>0</v>
      </c>
      <c r="W48" s="77">
        <v>0</v>
      </c>
      <c r="X48" s="36"/>
      <c r="Y48" s="36"/>
      <c r="Z48" s="150">
        <f t="shared" si="14"/>
        <v>0</v>
      </c>
      <c r="AA48" s="82">
        <f>Z48*W48</f>
        <v>0</v>
      </c>
      <c r="AB48" s="77">
        <v>0</v>
      </c>
      <c r="AC48" s="36"/>
      <c r="AD48" s="36"/>
      <c r="AE48" s="150">
        <f t="shared" si="16"/>
        <v>0</v>
      </c>
      <c r="AF48" s="82">
        <f t="shared" si="26"/>
        <v>0</v>
      </c>
    </row>
    <row r="49" spans="1:32" x14ac:dyDescent="0.25">
      <c r="A49" s="151" t="s">
        <v>159</v>
      </c>
      <c r="B49" s="151" t="s">
        <v>122</v>
      </c>
      <c r="C49" s="64"/>
      <c r="D49" s="36"/>
      <c r="E49" s="36"/>
      <c r="F49" s="205"/>
      <c r="G49" s="30">
        <f t="shared" si="17"/>
        <v>0</v>
      </c>
      <c r="H49" s="77">
        <v>0</v>
      </c>
      <c r="I49" s="36"/>
      <c r="J49" s="36"/>
      <c r="K49" s="81">
        <v>0</v>
      </c>
      <c r="L49" s="82">
        <f t="shared" si="19"/>
        <v>0</v>
      </c>
      <c r="M49" s="77">
        <v>0</v>
      </c>
      <c r="N49" s="36"/>
      <c r="O49" s="36"/>
      <c r="P49" s="150">
        <f t="shared" si="12"/>
        <v>0</v>
      </c>
      <c r="Q49" s="82">
        <f t="shared" si="21"/>
        <v>0</v>
      </c>
      <c r="R49" s="77">
        <v>0</v>
      </c>
      <c r="S49" s="36"/>
      <c r="T49" s="36"/>
      <c r="U49" s="150">
        <f t="shared" si="13"/>
        <v>0</v>
      </c>
      <c r="V49" s="82">
        <f t="shared" si="23"/>
        <v>0</v>
      </c>
      <c r="W49" s="77">
        <v>0</v>
      </c>
      <c r="X49" s="36"/>
      <c r="Y49" s="36"/>
      <c r="Z49" s="150">
        <f t="shared" si="14"/>
        <v>0</v>
      </c>
      <c r="AA49" s="82">
        <f t="shared" si="25"/>
        <v>0</v>
      </c>
      <c r="AB49" s="77">
        <v>0</v>
      </c>
      <c r="AC49" s="36"/>
      <c r="AD49" s="36"/>
      <c r="AE49" s="150">
        <f t="shared" si="16"/>
        <v>0</v>
      </c>
      <c r="AF49" s="82">
        <f t="shared" si="26"/>
        <v>0</v>
      </c>
    </row>
    <row r="50" spans="1:32" x14ac:dyDescent="0.25">
      <c r="A50" s="151" t="s">
        <v>159</v>
      </c>
      <c r="B50" s="151" t="s">
        <v>122</v>
      </c>
      <c r="C50" s="64"/>
      <c r="D50" s="36"/>
      <c r="E50" s="36"/>
      <c r="F50" s="205"/>
      <c r="G50" s="30">
        <f t="shared" si="17"/>
        <v>0</v>
      </c>
      <c r="H50" s="77">
        <v>0</v>
      </c>
      <c r="I50" s="36"/>
      <c r="J50" s="36"/>
      <c r="K50" s="81">
        <v>0</v>
      </c>
      <c r="L50" s="82">
        <f t="shared" si="19"/>
        <v>0</v>
      </c>
      <c r="M50" s="77">
        <v>0</v>
      </c>
      <c r="N50" s="36"/>
      <c r="O50" s="36"/>
      <c r="P50" s="150">
        <f t="shared" si="12"/>
        <v>0</v>
      </c>
      <c r="Q50" s="82">
        <f t="shared" si="21"/>
        <v>0</v>
      </c>
      <c r="R50" s="77">
        <v>0</v>
      </c>
      <c r="S50" s="36"/>
      <c r="T50" s="36"/>
      <c r="U50" s="150">
        <f t="shared" si="13"/>
        <v>0</v>
      </c>
      <c r="V50" s="82">
        <f t="shared" si="23"/>
        <v>0</v>
      </c>
      <c r="W50" s="77">
        <v>0</v>
      </c>
      <c r="X50" s="36"/>
      <c r="Y50" s="36"/>
      <c r="Z50" s="150">
        <f t="shared" si="14"/>
        <v>0</v>
      </c>
      <c r="AA50" s="82">
        <f t="shared" si="25"/>
        <v>0</v>
      </c>
      <c r="AB50" s="77">
        <v>0</v>
      </c>
      <c r="AC50" s="36"/>
      <c r="AD50" s="36"/>
      <c r="AE50" s="150">
        <f t="shared" si="16"/>
        <v>0</v>
      </c>
      <c r="AF50" s="82">
        <f t="shared" si="26"/>
        <v>0</v>
      </c>
    </row>
    <row r="51" spans="1:32" x14ac:dyDescent="0.25">
      <c r="A51" s="151" t="s">
        <v>160</v>
      </c>
      <c r="B51" s="151" t="s">
        <v>122</v>
      </c>
      <c r="C51" s="64"/>
      <c r="D51" s="36"/>
      <c r="E51" s="36"/>
      <c r="F51" s="205"/>
      <c r="G51" s="30">
        <f t="shared" si="17"/>
        <v>0</v>
      </c>
      <c r="H51" s="77">
        <v>0</v>
      </c>
      <c r="I51" s="36"/>
      <c r="J51" s="36"/>
      <c r="K51" s="81">
        <v>0</v>
      </c>
      <c r="L51" s="82">
        <f t="shared" si="19"/>
        <v>0</v>
      </c>
      <c r="M51" s="77">
        <v>0</v>
      </c>
      <c r="N51" s="36"/>
      <c r="O51" s="36"/>
      <c r="P51" s="150">
        <f t="shared" si="12"/>
        <v>0</v>
      </c>
      <c r="Q51" s="82">
        <f t="shared" si="21"/>
        <v>0</v>
      </c>
      <c r="R51" s="77">
        <v>0</v>
      </c>
      <c r="S51" s="36"/>
      <c r="T51" s="36"/>
      <c r="U51" s="150">
        <f t="shared" si="13"/>
        <v>0</v>
      </c>
      <c r="V51" s="82">
        <f t="shared" si="23"/>
        <v>0</v>
      </c>
      <c r="W51" s="77">
        <v>0</v>
      </c>
      <c r="X51" s="36"/>
      <c r="Y51" s="36"/>
      <c r="Z51" s="150">
        <f t="shared" si="14"/>
        <v>0</v>
      </c>
      <c r="AA51" s="82">
        <f t="shared" si="25"/>
        <v>0</v>
      </c>
      <c r="AB51" s="77">
        <v>0</v>
      </c>
      <c r="AC51" s="36"/>
      <c r="AD51" s="36"/>
      <c r="AE51" s="150">
        <f t="shared" si="16"/>
        <v>0</v>
      </c>
      <c r="AF51" s="82">
        <f t="shared" si="26"/>
        <v>0</v>
      </c>
    </row>
    <row r="52" spans="1:32" x14ac:dyDescent="0.25">
      <c r="A52" s="152" t="s">
        <v>59</v>
      </c>
      <c r="B52" s="151" t="s">
        <v>122</v>
      </c>
      <c r="C52" s="64"/>
      <c r="D52" s="36"/>
      <c r="E52" s="36"/>
      <c r="F52" s="205"/>
      <c r="G52" s="30">
        <f t="shared" ref="G52:G57" si="27">C52*F52</f>
        <v>0</v>
      </c>
      <c r="H52" s="77">
        <v>0</v>
      </c>
      <c r="I52" s="36"/>
      <c r="J52" s="36"/>
      <c r="K52" s="81">
        <v>0</v>
      </c>
      <c r="L52" s="82">
        <f t="shared" si="19"/>
        <v>0</v>
      </c>
      <c r="M52" s="77">
        <v>0</v>
      </c>
      <c r="N52" s="36"/>
      <c r="O52" s="36"/>
      <c r="P52" s="150">
        <f t="shared" ref="P52:P57" si="28">K52+(K52*$P$66)</f>
        <v>0</v>
      </c>
      <c r="Q52" s="82">
        <f t="shared" ref="Q52:Q57" si="29">M52*P52</f>
        <v>0</v>
      </c>
      <c r="R52" s="77">
        <v>0</v>
      </c>
      <c r="S52" s="36"/>
      <c r="T52" s="36"/>
      <c r="U52" s="150">
        <f t="shared" ref="U52:U57" si="30">P52+(P52*$U$66)</f>
        <v>0</v>
      </c>
      <c r="V52" s="82">
        <f t="shared" ref="V52:V57" si="31">R52*U52</f>
        <v>0</v>
      </c>
      <c r="W52" s="77">
        <v>0</v>
      </c>
      <c r="X52" s="36"/>
      <c r="Y52" s="36"/>
      <c r="Z52" s="150">
        <f t="shared" ref="Z52:Z57" si="32">U52+(U52*$Z$66)</f>
        <v>0</v>
      </c>
      <c r="AA52" s="82">
        <f t="shared" ref="AA52:AA57" si="33">Z52*W52</f>
        <v>0</v>
      </c>
      <c r="AB52" s="77">
        <v>0</v>
      </c>
      <c r="AC52" s="36"/>
      <c r="AD52" s="36"/>
      <c r="AE52" s="150">
        <f t="shared" ref="AE52:AE57" si="34">Z52+(Z52*$AE$66)</f>
        <v>0</v>
      </c>
      <c r="AF52" s="82">
        <f t="shared" si="26"/>
        <v>0</v>
      </c>
    </row>
    <row r="53" spans="1:32" x14ac:dyDescent="0.25">
      <c r="A53" s="152" t="s">
        <v>59</v>
      </c>
      <c r="B53" s="151" t="s">
        <v>122</v>
      </c>
      <c r="C53" s="64"/>
      <c r="D53" s="36"/>
      <c r="E53" s="36"/>
      <c r="F53" s="205"/>
      <c r="G53" s="30">
        <f t="shared" si="27"/>
        <v>0</v>
      </c>
      <c r="H53" s="77">
        <v>0</v>
      </c>
      <c r="I53" s="36"/>
      <c r="J53" s="36"/>
      <c r="K53" s="81">
        <v>0</v>
      </c>
      <c r="L53" s="82">
        <f t="shared" si="19"/>
        <v>0</v>
      </c>
      <c r="M53" s="77">
        <v>0</v>
      </c>
      <c r="N53" s="36"/>
      <c r="O53" s="36"/>
      <c r="P53" s="150">
        <f t="shared" si="28"/>
        <v>0</v>
      </c>
      <c r="Q53" s="82">
        <f t="shared" si="29"/>
        <v>0</v>
      </c>
      <c r="R53" s="77">
        <v>0</v>
      </c>
      <c r="S53" s="36"/>
      <c r="T53" s="36"/>
      <c r="U53" s="150">
        <f t="shared" si="30"/>
        <v>0</v>
      </c>
      <c r="V53" s="82">
        <f t="shared" si="31"/>
        <v>0</v>
      </c>
      <c r="W53" s="77">
        <v>0</v>
      </c>
      <c r="X53" s="36"/>
      <c r="Y53" s="36"/>
      <c r="Z53" s="150">
        <f t="shared" si="32"/>
        <v>0</v>
      </c>
      <c r="AA53" s="82">
        <f t="shared" si="33"/>
        <v>0</v>
      </c>
      <c r="AB53" s="77">
        <v>0</v>
      </c>
      <c r="AC53" s="36"/>
      <c r="AD53" s="36"/>
      <c r="AE53" s="150">
        <f t="shared" si="34"/>
        <v>0</v>
      </c>
      <c r="AF53" s="82">
        <f t="shared" si="26"/>
        <v>0</v>
      </c>
    </row>
    <row r="54" spans="1:32" x14ac:dyDescent="0.25">
      <c r="A54" s="152" t="s">
        <v>59</v>
      </c>
      <c r="B54" s="151" t="s">
        <v>122</v>
      </c>
      <c r="C54" s="64"/>
      <c r="D54" s="36"/>
      <c r="E54" s="36"/>
      <c r="F54" s="205"/>
      <c r="G54" s="30">
        <f t="shared" si="27"/>
        <v>0</v>
      </c>
      <c r="H54" s="77">
        <v>0</v>
      </c>
      <c r="I54" s="36"/>
      <c r="J54" s="36"/>
      <c r="K54" s="81">
        <v>0</v>
      </c>
      <c r="L54" s="82">
        <f t="shared" si="19"/>
        <v>0</v>
      </c>
      <c r="M54" s="77">
        <v>0</v>
      </c>
      <c r="N54" s="36"/>
      <c r="O54" s="36"/>
      <c r="P54" s="150">
        <f t="shared" si="28"/>
        <v>0</v>
      </c>
      <c r="Q54" s="82">
        <f t="shared" si="29"/>
        <v>0</v>
      </c>
      <c r="R54" s="77">
        <v>0</v>
      </c>
      <c r="S54" s="36"/>
      <c r="T54" s="36"/>
      <c r="U54" s="150">
        <f t="shared" si="30"/>
        <v>0</v>
      </c>
      <c r="V54" s="82">
        <f t="shared" si="31"/>
        <v>0</v>
      </c>
      <c r="W54" s="77">
        <v>0</v>
      </c>
      <c r="X54" s="36"/>
      <c r="Y54" s="36"/>
      <c r="Z54" s="150">
        <f t="shared" si="32"/>
        <v>0</v>
      </c>
      <c r="AA54" s="82">
        <f t="shared" si="33"/>
        <v>0</v>
      </c>
      <c r="AB54" s="77">
        <v>0</v>
      </c>
      <c r="AC54" s="36"/>
      <c r="AD54" s="36"/>
      <c r="AE54" s="150">
        <f t="shared" si="34"/>
        <v>0</v>
      </c>
      <c r="AF54" s="82">
        <f t="shared" si="26"/>
        <v>0</v>
      </c>
    </row>
    <row r="55" spans="1:32" x14ac:dyDescent="0.25">
      <c r="A55" s="152" t="s">
        <v>59</v>
      </c>
      <c r="B55" s="151" t="s">
        <v>122</v>
      </c>
      <c r="C55" s="64"/>
      <c r="D55" s="36"/>
      <c r="E55" s="36"/>
      <c r="F55" s="205"/>
      <c r="G55" s="30">
        <f t="shared" si="27"/>
        <v>0</v>
      </c>
      <c r="H55" s="77">
        <v>0</v>
      </c>
      <c r="I55" s="36"/>
      <c r="J55" s="36"/>
      <c r="K55" s="81">
        <v>0</v>
      </c>
      <c r="L55" s="82">
        <f t="shared" si="19"/>
        <v>0</v>
      </c>
      <c r="M55" s="77">
        <v>0</v>
      </c>
      <c r="N55" s="36"/>
      <c r="O55" s="36"/>
      <c r="P55" s="150">
        <f t="shared" si="28"/>
        <v>0</v>
      </c>
      <c r="Q55" s="82">
        <f t="shared" si="29"/>
        <v>0</v>
      </c>
      <c r="R55" s="77">
        <v>0</v>
      </c>
      <c r="S55" s="36"/>
      <c r="T55" s="36"/>
      <c r="U55" s="150">
        <f t="shared" si="30"/>
        <v>0</v>
      </c>
      <c r="V55" s="82">
        <f t="shared" si="31"/>
        <v>0</v>
      </c>
      <c r="W55" s="77">
        <v>0</v>
      </c>
      <c r="X55" s="36"/>
      <c r="Y55" s="36"/>
      <c r="Z55" s="150">
        <f t="shared" si="32"/>
        <v>0</v>
      </c>
      <c r="AA55" s="82">
        <f t="shared" si="33"/>
        <v>0</v>
      </c>
      <c r="AB55" s="77">
        <v>0</v>
      </c>
      <c r="AC55" s="36"/>
      <c r="AD55" s="36"/>
      <c r="AE55" s="150">
        <f t="shared" si="34"/>
        <v>0</v>
      </c>
      <c r="AF55" s="82">
        <f t="shared" si="26"/>
        <v>0</v>
      </c>
    </row>
    <row r="56" spans="1:32" x14ac:dyDescent="0.25">
      <c r="A56" s="152" t="s">
        <v>59</v>
      </c>
      <c r="B56" s="151" t="s">
        <v>122</v>
      </c>
      <c r="C56" s="64"/>
      <c r="D56" s="36"/>
      <c r="E56" s="36"/>
      <c r="F56" s="205"/>
      <c r="G56" s="30">
        <f t="shared" si="27"/>
        <v>0</v>
      </c>
      <c r="H56" s="77">
        <v>0</v>
      </c>
      <c r="I56" s="36"/>
      <c r="J56" s="36"/>
      <c r="K56" s="81">
        <v>0</v>
      </c>
      <c r="L56" s="82">
        <f t="shared" si="19"/>
        <v>0</v>
      </c>
      <c r="M56" s="77">
        <v>0</v>
      </c>
      <c r="N56" s="36"/>
      <c r="O56" s="36"/>
      <c r="P56" s="150">
        <f t="shared" si="28"/>
        <v>0</v>
      </c>
      <c r="Q56" s="82">
        <f t="shared" si="29"/>
        <v>0</v>
      </c>
      <c r="R56" s="77">
        <v>0</v>
      </c>
      <c r="S56" s="36"/>
      <c r="T56" s="36"/>
      <c r="U56" s="150">
        <f t="shared" si="30"/>
        <v>0</v>
      </c>
      <c r="V56" s="82">
        <f t="shared" si="31"/>
        <v>0</v>
      </c>
      <c r="W56" s="77">
        <v>0</v>
      </c>
      <c r="X56" s="36"/>
      <c r="Y56" s="36"/>
      <c r="Z56" s="150">
        <f t="shared" si="32"/>
        <v>0</v>
      </c>
      <c r="AA56" s="82">
        <f t="shared" si="33"/>
        <v>0</v>
      </c>
      <c r="AB56" s="77">
        <v>0</v>
      </c>
      <c r="AC56" s="36"/>
      <c r="AD56" s="36"/>
      <c r="AE56" s="150">
        <f t="shared" si="34"/>
        <v>0</v>
      </c>
      <c r="AF56" s="82">
        <f t="shared" si="26"/>
        <v>0</v>
      </c>
    </row>
    <row r="57" spans="1:32" x14ac:dyDescent="0.25">
      <c r="A57" s="152" t="s">
        <v>59</v>
      </c>
      <c r="B57" s="151" t="s">
        <v>122</v>
      </c>
      <c r="C57" s="64"/>
      <c r="D57" s="36"/>
      <c r="E57" s="36"/>
      <c r="F57" s="205"/>
      <c r="G57" s="30">
        <f t="shared" si="27"/>
        <v>0</v>
      </c>
      <c r="H57" s="77">
        <v>0</v>
      </c>
      <c r="I57" s="36"/>
      <c r="J57" s="36"/>
      <c r="K57" s="81">
        <v>0</v>
      </c>
      <c r="L57" s="82">
        <f t="shared" si="19"/>
        <v>0</v>
      </c>
      <c r="M57" s="77">
        <v>0</v>
      </c>
      <c r="N57" s="36"/>
      <c r="O57" s="36"/>
      <c r="P57" s="150">
        <f t="shared" si="28"/>
        <v>0</v>
      </c>
      <c r="Q57" s="82">
        <f t="shared" si="29"/>
        <v>0</v>
      </c>
      <c r="R57" s="77">
        <v>0</v>
      </c>
      <c r="S57" s="36"/>
      <c r="T57" s="36"/>
      <c r="U57" s="150">
        <f t="shared" si="30"/>
        <v>0</v>
      </c>
      <c r="V57" s="82">
        <f t="shared" si="31"/>
        <v>0</v>
      </c>
      <c r="W57" s="77">
        <v>0</v>
      </c>
      <c r="X57" s="36"/>
      <c r="Y57" s="36"/>
      <c r="Z57" s="150">
        <f t="shared" si="32"/>
        <v>0</v>
      </c>
      <c r="AA57" s="82">
        <f t="shared" si="33"/>
        <v>0</v>
      </c>
      <c r="AB57" s="77">
        <v>0</v>
      </c>
      <c r="AC57" s="36"/>
      <c r="AD57" s="36"/>
      <c r="AE57" s="150">
        <f t="shared" si="34"/>
        <v>0</v>
      </c>
      <c r="AF57" s="82">
        <f t="shared" si="26"/>
        <v>0</v>
      </c>
    </row>
    <row r="58" spans="1:32" x14ac:dyDescent="0.25">
      <c r="A58" s="151" t="s">
        <v>161</v>
      </c>
      <c r="B58" s="151" t="s">
        <v>124</v>
      </c>
      <c r="C58" s="64"/>
      <c r="D58" s="36"/>
      <c r="E58" s="36"/>
      <c r="F58" s="205"/>
      <c r="G58" s="30">
        <f t="shared" si="17"/>
        <v>0</v>
      </c>
      <c r="H58" s="77">
        <v>0</v>
      </c>
      <c r="I58" s="36"/>
      <c r="J58" s="36"/>
      <c r="K58" s="81">
        <v>0</v>
      </c>
      <c r="L58" s="82">
        <f t="shared" si="19"/>
        <v>0</v>
      </c>
      <c r="M58" s="77">
        <v>0</v>
      </c>
      <c r="N58" s="36"/>
      <c r="O58" s="36"/>
      <c r="P58" s="150">
        <f>K58+(K58*$P$66)</f>
        <v>0</v>
      </c>
      <c r="Q58" s="82">
        <f t="shared" si="21"/>
        <v>0</v>
      </c>
      <c r="R58" s="77">
        <v>0</v>
      </c>
      <c r="S58" s="36"/>
      <c r="T58" s="36"/>
      <c r="U58" s="150">
        <f>P58+(P58*$U$66)</f>
        <v>0</v>
      </c>
      <c r="V58" s="82">
        <f t="shared" si="23"/>
        <v>0</v>
      </c>
      <c r="W58" s="77">
        <v>0</v>
      </c>
      <c r="X58" s="36"/>
      <c r="Y58" s="36"/>
      <c r="Z58" s="150">
        <f>U58+(U58*$Z$66)</f>
        <v>0</v>
      </c>
      <c r="AA58" s="82">
        <f t="shared" si="25"/>
        <v>0</v>
      </c>
      <c r="AB58" s="77">
        <v>0</v>
      </c>
      <c r="AC58" s="36"/>
      <c r="AD58" s="36"/>
      <c r="AE58" s="150">
        <f>Z58+(Z58*$AE$66)</f>
        <v>0</v>
      </c>
      <c r="AF58" s="82">
        <f t="shared" si="26"/>
        <v>0</v>
      </c>
    </row>
    <row r="59" spans="1:32" x14ac:dyDescent="0.25">
      <c r="A59" s="153" t="s">
        <v>162</v>
      </c>
      <c r="B59" s="153" t="s">
        <v>124</v>
      </c>
      <c r="C59" s="206"/>
      <c r="D59" s="186"/>
      <c r="E59" s="36"/>
      <c r="F59" s="207"/>
      <c r="G59" s="30">
        <f t="shared" si="17"/>
        <v>0</v>
      </c>
      <c r="H59" s="77">
        <v>0</v>
      </c>
      <c r="I59" s="186"/>
      <c r="J59" s="186"/>
      <c r="K59" s="81">
        <v>0</v>
      </c>
      <c r="L59" s="82">
        <f>(H59*K59)</f>
        <v>0</v>
      </c>
      <c r="M59" s="77">
        <v>0</v>
      </c>
      <c r="N59" s="186"/>
      <c r="O59" s="186"/>
      <c r="P59" s="150">
        <f>K59+(K59*$P$66)</f>
        <v>0</v>
      </c>
      <c r="Q59" s="82">
        <f t="shared" si="21"/>
        <v>0</v>
      </c>
      <c r="R59" s="77">
        <v>0</v>
      </c>
      <c r="S59" s="186"/>
      <c r="T59" s="186"/>
      <c r="U59" s="150">
        <f>P59+(P59*$U$66)</f>
        <v>0</v>
      </c>
      <c r="V59" s="82">
        <f t="shared" si="23"/>
        <v>0</v>
      </c>
      <c r="W59" s="77">
        <v>0</v>
      </c>
      <c r="X59" s="186"/>
      <c r="Y59" s="186"/>
      <c r="Z59" s="150">
        <f>U59+(U59*$Z$66)</f>
        <v>0</v>
      </c>
      <c r="AA59" s="82">
        <f t="shared" si="25"/>
        <v>0</v>
      </c>
      <c r="AB59" s="77">
        <v>0</v>
      </c>
      <c r="AC59" s="186"/>
      <c r="AD59" s="186"/>
      <c r="AE59" s="150">
        <f>Z59+(Z59*$AE$66)</f>
        <v>0</v>
      </c>
      <c r="AF59" s="82">
        <f t="shared" si="26"/>
        <v>0</v>
      </c>
    </row>
    <row r="60" spans="1:32" ht="15.75" thickBot="1" x14ac:dyDescent="0.3">
      <c r="A60" s="348" t="s">
        <v>163</v>
      </c>
      <c r="B60" s="349"/>
      <c r="C60" s="31">
        <f>SUM(C32:C59)</f>
        <v>0</v>
      </c>
      <c r="D60" s="31">
        <f t="shared" ref="D60:AF60" si="35">SUM(D32:D59)</f>
        <v>0</v>
      </c>
      <c r="E60" s="31">
        <f t="shared" si="35"/>
        <v>0</v>
      </c>
      <c r="F60" s="32"/>
      <c r="G60" s="33">
        <f t="shared" si="35"/>
        <v>0</v>
      </c>
      <c r="H60" s="31">
        <f t="shared" si="35"/>
        <v>0</v>
      </c>
      <c r="I60" s="31">
        <f t="shared" si="35"/>
        <v>0</v>
      </c>
      <c r="J60" s="31">
        <f t="shared" si="35"/>
        <v>0</v>
      </c>
      <c r="K60" s="83"/>
      <c r="L60" s="84">
        <f t="shared" si="35"/>
        <v>0</v>
      </c>
      <c r="M60" s="31">
        <f t="shared" si="35"/>
        <v>0</v>
      </c>
      <c r="N60" s="31">
        <f t="shared" si="35"/>
        <v>0</v>
      </c>
      <c r="O60" s="31">
        <f t="shared" si="35"/>
        <v>0</v>
      </c>
      <c r="P60" s="83"/>
      <c r="Q60" s="84">
        <f t="shared" si="35"/>
        <v>0</v>
      </c>
      <c r="R60" s="31">
        <f t="shared" si="35"/>
        <v>0</v>
      </c>
      <c r="S60" s="31">
        <f t="shared" si="35"/>
        <v>0</v>
      </c>
      <c r="T60" s="31">
        <f t="shared" si="35"/>
        <v>0</v>
      </c>
      <c r="U60" s="83"/>
      <c r="V60" s="84">
        <f t="shared" si="35"/>
        <v>0</v>
      </c>
      <c r="W60" s="31">
        <f t="shared" si="35"/>
        <v>0</v>
      </c>
      <c r="X60" s="31">
        <f t="shared" si="35"/>
        <v>0</v>
      </c>
      <c r="Y60" s="31">
        <f t="shared" si="35"/>
        <v>0</v>
      </c>
      <c r="Z60" s="83"/>
      <c r="AA60" s="84">
        <f t="shared" si="35"/>
        <v>0</v>
      </c>
      <c r="AB60" s="31">
        <f t="shared" si="35"/>
        <v>0</v>
      </c>
      <c r="AC60" s="31">
        <f t="shared" si="35"/>
        <v>0</v>
      </c>
      <c r="AD60" s="31">
        <f>SUM(AD32:AD59)</f>
        <v>0</v>
      </c>
      <c r="AE60" s="83"/>
      <c r="AF60" s="84">
        <f t="shared" si="35"/>
        <v>0</v>
      </c>
    </row>
    <row r="61" spans="1:32" ht="15.75" thickTop="1" x14ac:dyDescent="0.25"/>
    <row r="62" spans="1:32" ht="15.75" thickBot="1" x14ac:dyDescent="0.3">
      <c r="A62" s="348" t="s">
        <v>164</v>
      </c>
      <c r="B62" s="349"/>
      <c r="C62" s="34">
        <f>C60+C26</f>
        <v>0</v>
      </c>
      <c r="D62" s="34">
        <f t="shared" ref="D62:AF62" si="36">D60+D26</f>
        <v>0</v>
      </c>
      <c r="E62" s="34">
        <f t="shared" si="36"/>
        <v>0</v>
      </c>
      <c r="F62" s="85"/>
      <c r="G62" s="86">
        <f t="shared" si="36"/>
        <v>0</v>
      </c>
      <c r="H62" s="34">
        <f>H60+H26</f>
        <v>0</v>
      </c>
      <c r="I62" s="34">
        <f t="shared" si="36"/>
        <v>0</v>
      </c>
      <c r="J62" s="34">
        <f t="shared" si="36"/>
        <v>0</v>
      </c>
      <c r="K62" s="85"/>
      <c r="L62" s="86">
        <f t="shared" si="36"/>
        <v>0</v>
      </c>
      <c r="M62" s="34">
        <f t="shared" si="36"/>
        <v>0</v>
      </c>
      <c r="N62" s="34">
        <f t="shared" si="36"/>
        <v>0</v>
      </c>
      <c r="O62" s="34">
        <f t="shared" si="36"/>
        <v>0</v>
      </c>
      <c r="P62" s="85"/>
      <c r="Q62" s="86">
        <f t="shared" si="36"/>
        <v>0</v>
      </c>
      <c r="R62" s="34">
        <f t="shared" si="36"/>
        <v>0</v>
      </c>
      <c r="S62" s="34">
        <f t="shared" si="36"/>
        <v>0</v>
      </c>
      <c r="T62" s="34">
        <f t="shared" si="36"/>
        <v>0</v>
      </c>
      <c r="U62" s="85"/>
      <c r="V62" s="86">
        <f t="shared" si="36"/>
        <v>0</v>
      </c>
      <c r="W62" s="34">
        <f t="shared" si="36"/>
        <v>0</v>
      </c>
      <c r="X62" s="34">
        <f t="shared" si="36"/>
        <v>0</v>
      </c>
      <c r="Y62" s="34">
        <f t="shared" si="36"/>
        <v>0</v>
      </c>
      <c r="Z62" s="85"/>
      <c r="AA62" s="86">
        <f t="shared" si="36"/>
        <v>0</v>
      </c>
      <c r="AB62" s="34">
        <f t="shared" si="36"/>
        <v>0</v>
      </c>
      <c r="AC62" s="34">
        <f t="shared" si="36"/>
        <v>0</v>
      </c>
      <c r="AD62" s="34">
        <f>AD60+AD26</f>
        <v>0</v>
      </c>
      <c r="AE62" s="85"/>
      <c r="AF62" s="86">
        <f t="shared" si="36"/>
        <v>0</v>
      </c>
    </row>
    <row r="65" spans="1:32" x14ac:dyDescent="0.25">
      <c r="A65" s="15" t="s">
        <v>165</v>
      </c>
      <c r="B65" s="1"/>
      <c r="C65" s="1"/>
      <c r="D65" s="1"/>
      <c r="E65" s="1"/>
      <c r="F65" s="1"/>
      <c r="G65" s="1"/>
      <c r="H65" s="1"/>
      <c r="I65" s="1"/>
      <c r="J65" s="1"/>
      <c r="K65" s="124">
        <v>0</v>
      </c>
      <c r="L65" s="1"/>
      <c r="M65" s="1"/>
      <c r="N65" s="1"/>
      <c r="O65" s="1"/>
      <c r="P65" s="124">
        <v>0</v>
      </c>
      <c r="Q65" s="1"/>
      <c r="R65" s="1"/>
      <c r="S65" s="1"/>
      <c r="T65" s="1"/>
      <c r="U65" s="124">
        <v>0</v>
      </c>
      <c r="V65" s="1"/>
      <c r="W65" s="1"/>
      <c r="X65" s="1"/>
      <c r="Y65" s="1"/>
      <c r="Z65" s="124">
        <v>0</v>
      </c>
      <c r="AA65" s="1"/>
      <c r="AB65" s="1"/>
      <c r="AC65" s="1"/>
      <c r="AD65" s="1"/>
      <c r="AE65" s="124">
        <v>0</v>
      </c>
      <c r="AF65" s="1"/>
    </row>
    <row r="66" spans="1:32" x14ac:dyDescent="0.25">
      <c r="A66" s="15" t="s">
        <v>166</v>
      </c>
      <c r="K66" s="267"/>
      <c r="P66" s="124">
        <v>0</v>
      </c>
      <c r="U66" s="124">
        <v>0</v>
      </c>
      <c r="Z66" s="124">
        <v>0</v>
      </c>
      <c r="AE66" s="124">
        <v>0</v>
      </c>
    </row>
  </sheetData>
  <sheetProtection algorithmName="SHA-512" hashValue="cAOGZhCVhw5FJBBA/UxyqaswLM4en7ZdKvPYuXXMyjx9etZ/sxTx2YCvrlmTxUyi58nhDf91ydK1yQKFZfDheA==" saltValue="/2/wcEXT+Ac3CiltyX1ZyA==" spinCount="100000" sheet="1" objects="1" scenarios="1"/>
  <mergeCells count="21">
    <mergeCell ref="C12:G12"/>
    <mergeCell ref="H12:L12"/>
    <mergeCell ref="M12:Q12"/>
    <mergeCell ref="R12:V12"/>
    <mergeCell ref="A1:AF1"/>
    <mergeCell ref="AB12:AF12"/>
    <mergeCell ref="A2:AF2"/>
    <mergeCell ref="N4:R4"/>
    <mergeCell ref="W12:AA12"/>
    <mergeCell ref="I9:L9"/>
    <mergeCell ref="I3:L8"/>
    <mergeCell ref="N5:R5"/>
    <mergeCell ref="AB30:AF30"/>
    <mergeCell ref="A60:B60"/>
    <mergeCell ref="A62:B62"/>
    <mergeCell ref="A26:B26"/>
    <mergeCell ref="C30:G30"/>
    <mergeCell ref="H30:L30"/>
    <mergeCell ref="M30:Q30"/>
    <mergeCell ref="R30:V30"/>
    <mergeCell ref="W30:AA30"/>
  </mergeCells>
  <dataValidations count="1">
    <dataValidation type="list" allowBlank="1" showInputMessage="1" showErrorMessage="1" sqref="B40:B59 B14:B25" xr:uid="{00000000-0002-0000-0100-000000000000}">
      <formula1>$A$4:$A$7</formula1>
    </dataValidation>
  </dataValidations>
  <pageMargins left="0.7" right="0.7" top="0.75" bottom="0.75" header="0.3" footer="0.3"/>
  <pageSetup paperSize="5" scale="37" fitToHeight="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67"/>
  <sheetViews>
    <sheetView zoomScaleNormal="100" workbookViewId="0">
      <selection activeCell="C23" sqref="C23"/>
    </sheetView>
  </sheetViews>
  <sheetFormatPr defaultRowHeight="15" x14ac:dyDescent="0.25"/>
  <cols>
    <col min="1" max="1" width="55.28515625" style="163" bestFit="1" customWidth="1"/>
    <col min="2" max="2" width="25" style="218" customWidth="1"/>
    <col min="3" max="3" width="14.5703125" bestFit="1" customWidth="1"/>
    <col min="4" max="4" width="13.28515625" bestFit="1" customWidth="1"/>
    <col min="6" max="6" width="12.85546875" customWidth="1"/>
    <col min="7" max="7" width="11.140625" customWidth="1"/>
    <col min="8" max="8" width="17" customWidth="1"/>
    <col min="9" max="9" width="15.42578125" bestFit="1" customWidth="1"/>
    <col min="10" max="10" width="15.42578125" customWidth="1"/>
    <col min="11" max="11" width="17" customWidth="1"/>
    <col min="12" max="13" width="9.140625" customWidth="1"/>
  </cols>
  <sheetData>
    <row r="1" spans="1:15" x14ac:dyDescent="0.25">
      <c r="A1"/>
      <c r="B1" s="217" t="s">
        <v>304</v>
      </c>
      <c r="F1" t="s">
        <v>429</v>
      </c>
      <c r="G1" t="s">
        <v>440</v>
      </c>
      <c r="H1" s="314" t="s">
        <v>470</v>
      </c>
      <c r="I1" s="314" t="s">
        <v>472</v>
      </c>
      <c r="J1" s="314" t="s">
        <v>471</v>
      </c>
      <c r="K1" s="325" t="s">
        <v>473</v>
      </c>
      <c r="M1" t="s">
        <v>466</v>
      </c>
    </row>
    <row r="2" spans="1:15" x14ac:dyDescent="0.25">
      <c r="A2" s="317" t="s">
        <v>305</v>
      </c>
      <c r="K2" s="310"/>
    </row>
    <row r="3" spans="1:15" x14ac:dyDescent="0.25">
      <c r="A3" s="163" t="s">
        <v>86</v>
      </c>
      <c r="B3" s="304">
        <f>ROUND(M3,2)</f>
        <v>56.86</v>
      </c>
      <c r="F3">
        <v>38.49</v>
      </c>
      <c r="G3" s="167">
        <v>43.94</v>
      </c>
      <c r="H3" s="167">
        <v>50.78</v>
      </c>
      <c r="I3" s="167">
        <v>55.63</v>
      </c>
      <c r="J3" s="167">
        <v>55.2</v>
      </c>
      <c r="K3" s="311">
        <f>J3+(J3*0.03)</f>
        <v>56.856000000000002</v>
      </c>
      <c r="L3" s="301"/>
      <c r="M3" s="304">
        <f t="shared" ref="M3:M10" si="0">ROUND(K3,2)</f>
        <v>56.86</v>
      </c>
      <c r="O3" s="167"/>
    </row>
    <row r="4" spans="1:15" x14ac:dyDescent="0.25">
      <c r="A4" s="163" t="s">
        <v>87</v>
      </c>
      <c r="B4" s="304">
        <f>ROUND(M4,2)</f>
        <v>10.9</v>
      </c>
      <c r="F4">
        <v>5.19</v>
      </c>
      <c r="G4" s="167">
        <v>5.66</v>
      </c>
      <c r="H4" s="167">
        <v>7.04</v>
      </c>
      <c r="I4" s="167">
        <v>9.9</v>
      </c>
      <c r="J4" s="167">
        <v>10.58</v>
      </c>
      <c r="K4" s="311">
        <f>J4+(J4*0.03)</f>
        <v>10.897399999999999</v>
      </c>
      <c r="L4" s="301"/>
      <c r="M4" s="304">
        <f t="shared" si="0"/>
        <v>10.9</v>
      </c>
      <c r="O4" s="167"/>
    </row>
    <row r="5" spans="1:15" x14ac:dyDescent="0.25">
      <c r="A5" s="163" t="s">
        <v>306</v>
      </c>
      <c r="B5" s="304">
        <f>ROUND(M5,2)</f>
        <v>17.57</v>
      </c>
      <c r="F5">
        <v>9.2100000000000009</v>
      </c>
      <c r="G5" s="167">
        <v>9.4700000000000006</v>
      </c>
      <c r="H5" s="167">
        <v>9.67</v>
      </c>
      <c r="I5" s="167">
        <v>14.94</v>
      </c>
      <c r="J5" s="167">
        <v>17.059999999999999</v>
      </c>
      <c r="K5" s="311">
        <f>J5+(J5*0.03)</f>
        <v>17.5718</v>
      </c>
      <c r="L5" s="301"/>
      <c r="M5" s="304">
        <f t="shared" si="0"/>
        <v>17.57</v>
      </c>
      <c r="O5" s="167"/>
    </row>
    <row r="6" spans="1:15" x14ac:dyDescent="0.25">
      <c r="A6" s="163" t="s">
        <v>274</v>
      </c>
      <c r="B6" s="326">
        <f>ROUND(M6,2)</f>
        <v>24.84</v>
      </c>
      <c r="F6">
        <v>19.350000000000001</v>
      </c>
      <c r="G6" s="167">
        <v>21.24</v>
      </c>
      <c r="H6" s="167">
        <v>23.97</v>
      </c>
      <c r="I6" s="167">
        <v>21.7</v>
      </c>
      <c r="J6" s="167">
        <v>24.12</v>
      </c>
      <c r="K6" s="311">
        <f>J6+(J6*0.03)</f>
        <v>24.843600000000002</v>
      </c>
      <c r="L6" s="301"/>
      <c r="M6" s="304">
        <f t="shared" si="0"/>
        <v>24.84</v>
      </c>
      <c r="O6" s="167"/>
    </row>
    <row r="7" spans="1:15" x14ac:dyDescent="0.25">
      <c r="A7" s="163" t="s">
        <v>442</v>
      </c>
      <c r="B7" s="304">
        <f>ROUND(M7,2)</f>
        <v>25.12</v>
      </c>
      <c r="F7">
        <f>11.18+3.75</f>
        <v>14.93</v>
      </c>
      <c r="G7" s="167">
        <f>11.56+5.06+5.15</f>
        <v>21.770000000000003</v>
      </c>
      <c r="H7" s="167">
        <v>25.73</v>
      </c>
      <c r="I7" s="167">
        <v>22.42</v>
      </c>
      <c r="J7" s="167">
        <v>24.39</v>
      </c>
      <c r="K7" s="311">
        <f>J7+(J7*0.03)</f>
        <v>25.121700000000001</v>
      </c>
      <c r="L7" s="301"/>
      <c r="M7" s="304">
        <f t="shared" si="0"/>
        <v>25.12</v>
      </c>
      <c r="O7" s="167"/>
    </row>
    <row r="8" spans="1:15" x14ac:dyDescent="0.25">
      <c r="A8" s="163" t="s">
        <v>308</v>
      </c>
      <c r="B8" s="291" t="s">
        <v>427</v>
      </c>
      <c r="C8">
        <f>0.125*51.94</f>
        <v>6.4924999999999997</v>
      </c>
      <c r="D8" t="s">
        <v>393</v>
      </c>
      <c r="F8">
        <v>6.49</v>
      </c>
      <c r="G8">
        <v>6.49</v>
      </c>
      <c r="H8">
        <v>6.49</v>
      </c>
      <c r="I8" s="167">
        <v>6.49</v>
      </c>
      <c r="J8" s="167">
        <v>6.49</v>
      </c>
      <c r="K8" s="311">
        <v>6.49</v>
      </c>
      <c r="L8" s="301"/>
      <c r="M8" s="304">
        <f t="shared" si="0"/>
        <v>6.49</v>
      </c>
      <c r="O8" s="167"/>
    </row>
    <row r="9" spans="1:15" x14ac:dyDescent="0.25">
      <c r="A9" s="163" t="s">
        <v>90</v>
      </c>
      <c r="B9" s="304">
        <f>ROUND(M9,2)</f>
        <v>4.3899999999999997</v>
      </c>
      <c r="G9" s="167"/>
      <c r="H9" s="167">
        <v>4.26</v>
      </c>
      <c r="I9" s="167">
        <v>3.91</v>
      </c>
      <c r="J9" s="167">
        <v>4.26</v>
      </c>
      <c r="K9" s="311">
        <f>J9+(J9*0.03)</f>
        <v>4.3877999999999995</v>
      </c>
      <c r="L9" s="301"/>
      <c r="M9" s="304">
        <f t="shared" si="0"/>
        <v>4.3899999999999997</v>
      </c>
      <c r="O9" s="167"/>
    </row>
    <row r="10" spans="1:15" x14ac:dyDescent="0.25">
      <c r="A10" s="163" t="s">
        <v>309</v>
      </c>
      <c r="B10" s="304">
        <f>ROUND(M10,2)</f>
        <v>679.8</v>
      </c>
      <c r="F10">
        <v>497.93</v>
      </c>
      <c r="G10" s="167">
        <v>435.84</v>
      </c>
      <c r="H10" s="167">
        <v>501.43</v>
      </c>
      <c r="I10" s="167">
        <v>599.80999999999995</v>
      </c>
      <c r="J10" s="167">
        <v>660</v>
      </c>
      <c r="K10" s="311">
        <f>J10+(J10*0.03)</f>
        <v>679.8</v>
      </c>
      <c r="L10" s="301"/>
      <c r="M10" s="304">
        <f t="shared" si="0"/>
        <v>679.8</v>
      </c>
      <c r="O10" s="167"/>
    </row>
    <row r="11" spans="1:15" x14ac:dyDescent="0.25">
      <c r="A11" s="163" t="s">
        <v>347</v>
      </c>
      <c r="B11" s="291" t="s">
        <v>348</v>
      </c>
      <c r="C11">
        <v>0.03</v>
      </c>
      <c r="D11" t="s">
        <v>348</v>
      </c>
      <c r="F11" s="285">
        <v>0.03</v>
      </c>
      <c r="G11" s="285">
        <v>0.03</v>
      </c>
      <c r="H11" s="315">
        <v>0.03</v>
      </c>
      <c r="I11" s="167"/>
      <c r="J11" s="167"/>
      <c r="K11" s="311"/>
      <c r="L11" s="301"/>
      <c r="M11" s="304">
        <f>ROUND(I11,2)</f>
        <v>0</v>
      </c>
      <c r="O11" s="167"/>
    </row>
    <row r="12" spans="1:15" x14ac:dyDescent="0.25">
      <c r="A12" s="163" t="s">
        <v>103</v>
      </c>
      <c r="B12" s="304">
        <f>ROUND(M12,2)</f>
        <v>4.79</v>
      </c>
      <c r="F12">
        <v>3.32</v>
      </c>
      <c r="G12" s="167">
        <v>3.63</v>
      </c>
      <c r="H12" s="167">
        <v>4.4400000000000004</v>
      </c>
      <c r="I12" s="167">
        <v>4.9400000000000004</v>
      </c>
      <c r="J12" s="167">
        <v>4.6500000000000004</v>
      </c>
      <c r="K12" s="311">
        <f>J12+(J12*0.03)</f>
        <v>4.7895000000000003</v>
      </c>
      <c r="L12" s="301"/>
      <c r="M12" s="304">
        <f>ROUND(K12,2)</f>
        <v>4.79</v>
      </c>
      <c r="O12" s="167"/>
    </row>
    <row r="13" spans="1:15" x14ac:dyDescent="0.25">
      <c r="A13" s="163" t="s">
        <v>401</v>
      </c>
      <c r="B13" s="304">
        <f>ROUND(M13,2)</f>
        <v>1.1100000000000001</v>
      </c>
      <c r="F13">
        <v>0.74</v>
      </c>
      <c r="G13" s="167">
        <v>1.48</v>
      </c>
      <c r="H13" s="167">
        <v>1.65</v>
      </c>
      <c r="I13" s="167">
        <v>1.87</v>
      </c>
      <c r="J13" s="167">
        <v>1.08</v>
      </c>
      <c r="K13" s="311">
        <f>J13+(J13*0.03)</f>
        <v>1.1124000000000001</v>
      </c>
      <c r="L13" s="301"/>
      <c r="M13" s="304">
        <f>ROUND(K13,2)</f>
        <v>1.1100000000000001</v>
      </c>
      <c r="O13" s="167"/>
    </row>
    <row r="14" spans="1:15" x14ac:dyDescent="0.25">
      <c r="A14" s="163" t="s">
        <v>396</v>
      </c>
      <c r="B14" s="304">
        <f>ROUND(M14,2)</f>
        <v>190.6</v>
      </c>
      <c r="F14">
        <v>131.07</v>
      </c>
      <c r="G14" s="167">
        <v>164.4</v>
      </c>
      <c r="H14" s="167">
        <v>167.36</v>
      </c>
      <c r="I14" s="167">
        <v>177.06</v>
      </c>
      <c r="J14" s="167">
        <v>185.05</v>
      </c>
      <c r="K14" s="311">
        <f>J14+(J14*0.03)</f>
        <v>190.60150000000002</v>
      </c>
      <c r="L14" s="301"/>
      <c r="M14" s="304">
        <f>ROUND(K14,2)</f>
        <v>190.6</v>
      </c>
      <c r="O14" s="167"/>
    </row>
    <row r="15" spans="1:15" x14ac:dyDescent="0.25">
      <c r="A15" s="163" t="s">
        <v>469</v>
      </c>
      <c r="B15" s="304">
        <f>ROUND(M15,2)</f>
        <v>9.2200000000000006</v>
      </c>
      <c r="F15">
        <v>6.3</v>
      </c>
      <c r="G15" s="167">
        <v>9.33</v>
      </c>
      <c r="H15" s="167">
        <v>10.94</v>
      </c>
      <c r="I15" s="167">
        <v>11.66</v>
      </c>
      <c r="J15" s="167">
        <v>8.9499999999999993</v>
      </c>
      <c r="K15" s="311">
        <f>J15+(J15*0.03)</f>
        <v>9.2184999999999988</v>
      </c>
      <c r="L15" s="301"/>
      <c r="M15" s="304">
        <f>ROUND(K15,2)</f>
        <v>9.2200000000000006</v>
      </c>
      <c r="O15" s="167"/>
    </row>
    <row r="16" spans="1:15" x14ac:dyDescent="0.25">
      <c r="A16"/>
      <c r="B16" s="291"/>
      <c r="F16">
        <f>SUM(F3:F7)+F10+F12+F13+F15</f>
        <v>595.46</v>
      </c>
      <c r="G16" s="167">
        <f>SUM(G3:G7)+G10+G12+G13+G15</f>
        <v>552.36</v>
      </c>
      <c r="H16" s="167">
        <f>SUM(H3:H7)+H10+H12+H13+H15</f>
        <v>635.65000000000009</v>
      </c>
      <c r="I16" s="167">
        <f>SUM(I3:I7)+I10+I12+I13+I15</f>
        <v>742.87</v>
      </c>
      <c r="J16" s="167">
        <f t="shared" ref="J16:K16" si="1">SUM(J3:J7)+J10+J12+J13+J15</f>
        <v>806.03000000000009</v>
      </c>
      <c r="K16" s="311">
        <f t="shared" si="1"/>
        <v>830.21089999999992</v>
      </c>
      <c r="L16" s="301"/>
      <c r="M16" s="304">
        <f>ROUND(K16,2)</f>
        <v>830.21</v>
      </c>
      <c r="O16" s="167"/>
    </row>
    <row r="17" spans="1:13" x14ac:dyDescent="0.25">
      <c r="A17" s="317" t="s">
        <v>310</v>
      </c>
      <c r="B17" s="291"/>
      <c r="I17">
        <f>H17+(H17*0.03)</f>
        <v>0</v>
      </c>
      <c r="K17" s="310">
        <f t="shared" ref="K17" si="2">I17+(I17*0.03)</f>
        <v>0</v>
      </c>
      <c r="M17" s="304">
        <f>ROUND(I17,2)</f>
        <v>0</v>
      </c>
    </row>
    <row r="18" spans="1:13" x14ac:dyDescent="0.25">
      <c r="A18" s="164" t="s">
        <v>274</v>
      </c>
      <c r="B18" s="291"/>
    </row>
    <row r="19" spans="1:13" x14ac:dyDescent="0.25">
      <c r="A19" s="163" t="s">
        <v>92</v>
      </c>
      <c r="B19" s="291" t="s">
        <v>94</v>
      </c>
    </row>
    <row r="20" spans="1:13" x14ac:dyDescent="0.25">
      <c r="A20" s="163" t="s">
        <v>451</v>
      </c>
      <c r="B20" s="291">
        <v>11.45</v>
      </c>
    </row>
    <row r="21" spans="1:13" x14ac:dyDescent="0.25">
      <c r="A21" s="163" t="s">
        <v>426</v>
      </c>
      <c r="B21" s="291">
        <v>12</v>
      </c>
    </row>
    <row r="22" spans="1:13" x14ac:dyDescent="0.25">
      <c r="A22" s="163" t="s">
        <v>398</v>
      </c>
      <c r="B22" s="291">
        <v>2.75</v>
      </c>
    </row>
    <row r="23" spans="1:13" x14ac:dyDescent="0.25">
      <c r="A23" s="163" t="s">
        <v>400</v>
      </c>
      <c r="B23" s="291">
        <v>5.8</v>
      </c>
    </row>
    <row r="24" spans="1:13" x14ac:dyDescent="0.25">
      <c r="A24" s="163" t="s">
        <v>93</v>
      </c>
      <c r="B24" s="291" t="s">
        <v>366</v>
      </c>
      <c r="C24">
        <v>75</v>
      </c>
    </row>
    <row r="25" spans="1:13" x14ac:dyDescent="0.25">
      <c r="A25" s="164" t="s">
        <v>275</v>
      </c>
      <c r="B25" s="291"/>
    </row>
    <row r="26" spans="1:13" x14ac:dyDescent="0.25">
      <c r="A26" s="163" t="s">
        <v>391</v>
      </c>
      <c r="B26" s="316" t="s">
        <v>392</v>
      </c>
    </row>
    <row r="27" spans="1:13" x14ac:dyDescent="0.25">
      <c r="A27" s="164" t="s">
        <v>96</v>
      </c>
      <c r="B27" s="291"/>
    </row>
    <row r="28" spans="1:13" x14ac:dyDescent="0.25">
      <c r="A28" s="163" t="s">
        <v>97</v>
      </c>
      <c r="B28" s="291">
        <v>2</v>
      </c>
    </row>
    <row r="29" spans="1:13" x14ac:dyDescent="0.25">
      <c r="A29" s="164" t="s">
        <v>311</v>
      </c>
      <c r="B29" s="291"/>
    </row>
    <row r="30" spans="1:13" ht="60" x14ac:dyDescent="0.25">
      <c r="A30" s="163" t="s">
        <v>98</v>
      </c>
      <c r="B30" s="291" t="s">
        <v>94</v>
      </c>
      <c r="C30" s="306" t="s">
        <v>312</v>
      </c>
    </row>
    <row r="31" spans="1:13" x14ac:dyDescent="0.25">
      <c r="A31" s="163" t="s">
        <v>99</v>
      </c>
      <c r="B31" s="291" t="s">
        <v>326</v>
      </c>
      <c r="C31" t="s">
        <v>313</v>
      </c>
    </row>
    <row r="32" spans="1:13" x14ac:dyDescent="0.25">
      <c r="A32" s="164" t="s">
        <v>100</v>
      </c>
      <c r="B32" s="291"/>
    </row>
    <row r="33" spans="1:4" x14ac:dyDescent="0.25">
      <c r="A33" s="163" t="s">
        <v>101</v>
      </c>
      <c r="B33" s="291" t="s">
        <v>314</v>
      </c>
    </row>
    <row r="34" spans="1:4" x14ac:dyDescent="0.25">
      <c r="A34" s="164" t="s">
        <v>276</v>
      </c>
      <c r="B34" s="291"/>
    </row>
    <row r="35" spans="1:4" x14ac:dyDescent="0.25">
      <c r="A35" s="164" t="s">
        <v>277</v>
      </c>
      <c r="B35" s="291"/>
    </row>
    <row r="36" spans="1:4" x14ac:dyDescent="0.25">
      <c r="A36" s="163" t="s">
        <v>104</v>
      </c>
      <c r="B36" s="291" t="s">
        <v>327</v>
      </c>
    </row>
    <row r="37" spans="1:4" x14ac:dyDescent="0.25">
      <c r="A37" s="164" t="s">
        <v>353</v>
      </c>
      <c r="B37" s="291"/>
    </row>
    <row r="38" spans="1:4" x14ac:dyDescent="0.25">
      <c r="A38" s="163" t="s">
        <v>315</v>
      </c>
      <c r="B38" s="293" t="s">
        <v>94</v>
      </c>
    </row>
    <row r="39" spans="1:4" x14ac:dyDescent="0.25">
      <c r="A39" s="163" t="s">
        <v>371</v>
      </c>
      <c r="B39" s="293" t="s">
        <v>328</v>
      </c>
    </row>
    <row r="40" spans="1:4" x14ac:dyDescent="0.25">
      <c r="A40" s="163" t="s">
        <v>106</v>
      </c>
      <c r="B40" s="294">
        <v>600</v>
      </c>
    </row>
    <row r="41" spans="1:4" x14ac:dyDescent="0.25">
      <c r="A41" s="163" t="s">
        <v>107</v>
      </c>
      <c r="B41" s="295">
        <v>1200</v>
      </c>
    </row>
    <row r="42" spans="1:4" x14ac:dyDescent="0.25">
      <c r="A42" s="163" t="s">
        <v>108</v>
      </c>
      <c r="B42" s="295" t="s">
        <v>328</v>
      </c>
    </row>
    <row r="43" spans="1:4" x14ac:dyDescent="0.25">
      <c r="A43" s="164" t="s">
        <v>349</v>
      </c>
      <c r="B43" s="295"/>
    </row>
    <row r="44" spans="1:4" x14ac:dyDescent="0.25">
      <c r="A44" s="163" t="s">
        <v>448</v>
      </c>
      <c r="B44" s="296">
        <f>1288*12</f>
        <v>15456</v>
      </c>
      <c r="C44" t="s">
        <v>439</v>
      </c>
    </row>
    <row r="45" spans="1:4" x14ac:dyDescent="0.25">
      <c r="A45" s="163" t="s">
        <v>217</v>
      </c>
      <c r="B45" s="268">
        <v>8000</v>
      </c>
      <c r="C45" s="297" t="s">
        <v>394</v>
      </c>
      <c r="D45" s="167"/>
    </row>
    <row r="46" spans="1:4" x14ac:dyDescent="0.25">
      <c r="A46" s="163" t="s">
        <v>218</v>
      </c>
      <c r="B46" s="296">
        <v>500</v>
      </c>
      <c r="C46" s="297" t="s">
        <v>395</v>
      </c>
    </row>
    <row r="47" spans="1:4" x14ac:dyDescent="0.25">
      <c r="B47" s="296"/>
    </row>
    <row r="48" spans="1:4" x14ac:dyDescent="0.25">
      <c r="A48" s="164" t="s">
        <v>316</v>
      </c>
      <c r="B48" s="291"/>
    </row>
    <row r="49" spans="1:3" x14ac:dyDescent="0.25">
      <c r="A49" s="163" t="s">
        <v>317</v>
      </c>
      <c r="B49" s="291">
        <v>11.31</v>
      </c>
    </row>
    <row r="50" spans="1:3" x14ac:dyDescent="0.25">
      <c r="A50" s="163" t="s">
        <v>350</v>
      </c>
      <c r="B50" s="292">
        <v>200</v>
      </c>
    </row>
    <row r="51" spans="1:3" x14ac:dyDescent="0.25">
      <c r="A51" s="163" t="s">
        <v>367</v>
      </c>
      <c r="B51" s="292" t="s">
        <v>467</v>
      </c>
      <c r="C51">
        <v>529</v>
      </c>
    </row>
    <row r="52" spans="1:3" x14ac:dyDescent="0.25">
      <c r="A52" s="163" t="s">
        <v>368</v>
      </c>
      <c r="B52" s="298">
        <v>0.6</v>
      </c>
    </row>
    <row r="53" spans="1:3" x14ac:dyDescent="0.25">
      <c r="A53" s="163" t="s">
        <v>369</v>
      </c>
      <c r="B53" s="298">
        <v>7.0000000000000007E-2</v>
      </c>
    </row>
    <row r="54" spans="1:3" x14ac:dyDescent="0.25">
      <c r="A54" s="163" t="s">
        <v>351</v>
      </c>
      <c r="B54" s="291" t="s">
        <v>352</v>
      </c>
    </row>
    <row r="55" spans="1:3" x14ac:dyDescent="0.25">
      <c r="A55" s="164" t="s">
        <v>141</v>
      </c>
      <c r="B55" s="291"/>
    </row>
    <row r="56" spans="1:3" x14ac:dyDescent="0.25">
      <c r="A56" s="163" t="s">
        <v>443</v>
      </c>
      <c r="B56" s="307">
        <f>ROUND(AVERAGE(15423,21071,23773)*1.03,2)</f>
        <v>20691.669999999998</v>
      </c>
    </row>
    <row r="57" spans="1:3" x14ac:dyDescent="0.25">
      <c r="A57" s="163" t="s">
        <v>111</v>
      </c>
      <c r="B57" s="308">
        <f>68640*1.05</f>
        <v>72072</v>
      </c>
      <c r="C57" t="s">
        <v>463</v>
      </c>
    </row>
    <row r="58" spans="1:3" x14ac:dyDescent="0.25">
      <c r="A58" s="164" t="s">
        <v>318</v>
      </c>
      <c r="B58" s="291"/>
    </row>
    <row r="59" spans="1:3" x14ac:dyDescent="0.25">
      <c r="B59" s="291"/>
    </row>
    <row r="60" spans="1:3" x14ac:dyDescent="0.25">
      <c r="B60" s="291"/>
    </row>
    <row r="61" spans="1:3" ht="45" x14ac:dyDescent="0.25">
      <c r="A61" s="4" t="s">
        <v>428</v>
      </c>
      <c r="B61" s="291"/>
    </row>
    <row r="64" spans="1:3" x14ac:dyDescent="0.25">
      <c r="A64" s="163" t="s">
        <v>436</v>
      </c>
      <c r="B64" s="309">
        <v>59600.5</v>
      </c>
    </row>
    <row r="65" spans="1:2" x14ac:dyDescent="0.25">
      <c r="A65" s="163" t="s">
        <v>437</v>
      </c>
      <c r="B65" s="309">
        <v>139713000</v>
      </c>
    </row>
    <row r="66" spans="1:2" x14ac:dyDescent="0.25">
      <c r="B66" s="309"/>
    </row>
    <row r="67" spans="1:2" x14ac:dyDescent="0.25">
      <c r="A67" s="163" t="s">
        <v>438</v>
      </c>
      <c r="B67" s="309">
        <f>B65/(B64-B66)</f>
        <v>2344.1581865923945</v>
      </c>
    </row>
  </sheetData>
  <pageMargins left="0.7" right="0.7" top="0.75" bottom="0.75" header="0.3" footer="0.3"/>
  <pageSetup scale="46"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pageSetUpPr fitToPage="1"/>
  </sheetPr>
  <dimension ref="A1:Y180"/>
  <sheetViews>
    <sheetView zoomScaleNormal="100" zoomScaleSheetLayoutView="40" workbookViewId="0">
      <pane xSplit="1" ySplit="5" topLeftCell="B6" activePane="bottomRight" state="frozen"/>
      <selection activeCell="B56" sqref="B56"/>
      <selection pane="topRight" activeCell="B56" sqref="B56"/>
      <selection pane="bottomLeft" activeCell="B56" sqref="B56"/>
      <selection pane="bottomRight" activeCell="J85" sqref="J85"/>
    </sheetView>
  </sheetViews>
  <sheetFormatPr defaultRowHeight="15" x14ac:dyDescent="0.25"/>
  <cols>
    <col min="1" max="1" width="59.140625" customWidth="1"/>
    <col min="2" max="7" width="13.85546875" customWidth="1"/>
    <col min="8" max="8" width="12" customWidth="1"/>
    <col min="9" max="9" width="34.140625" style="4" customWidth="1"/>
    <col min="10" max="10" width="73.85546875" style="4" customWidth="1"/>
    <col min="18" max="19" width="0" hidden="1" customWidth="1"/>
  </cols>
  <sheetData>
    <row r="1" spans="1:25" ht="19.5" thickBot="1" x14ac:dyDescent="0.35">
      <c r="A1" s="379" t="str">
        <f>TEXT(Staffing!A1,1)</f>
        <v>INSERT SCHOOL NAME</v>
      </c>
      <c r="B1" s="380"/>
      <c r="C1" s="380"/>
      <c r="D1" s="380"/>
      <c r="E1" s="380"/>
      <c r="F1" s="380"/>
      <c r="G1" s="380"/>
      <c r="H1" s="380"/>
      <c r="I1" s="381"/>
      <c r="J1" s="108" t="s">
        <v>294</v>
      </c>
      <c r="K1" s="332"/>
      <c r="L1" s="332"/>
      <c r="M1" s="332"/>
      <c r="N1" s="332"/>
      <c r="O1" s="332"/>
      <c r="P1" s="332"/>
      <c r="Q1" s="332"/>
      <c r="R1" s="332"/>
      <c r="S1" s="332"/>
      <c r="T1" s="332"/>
      <c r="U1" s="332"/>
      <c r="V1" s="332"/>
      <c r="W1" s="332"/>
      <c r="X1" s="332"/>
      <c r="Y1" s="332"/>
    </row>
    <row r="2" spans="1:25" ht="19.5" thickBot="1" x14ac:dyDescent="0.35">
      <c r="A2" s="287"/>
      <c r="B2" s="287"/>
      <c r="C2" s="287"/>
      <c r="D2" s="287"/>
      <c r="E2" s="287"/>
      <c r="F2" s="287"/>
      <c r="G2" s="287"/>
      <c r="H2" s="287"/>
      <c r="I2" s="287"/>
      <c r="J2" s="332" t="s">
        <v>422</v>
      </c>
      <c r="K2" s="332"/>
      <c r="L2" s="332"/>
      <c r="M2" s="332"/>
      <c r="N2" s="332"/>
      <c r="O2" s="332"/>
      <c r="P2" s="332"/>
      <c r="Q2" s="332"/>
      <c r="R2" s="332"/>
      <c r="S2" s="332"/>
      <c r="T2" s="332"/>
      <c r="U2" s="332"/>
      <c r="V2" s="332"/>
      <c r="W2" s="332"/>
      <c r="X2" s="332"/>
      <c r="Y2" s="1"/>
    </row>
    <row r="3" spans="1:25" ht="18.75" x14ac:dyDescent="0.3">
      <c r="A3" s="369" t="s">
        <v>0</v>
      </c>
      <c r="B3" s="369"/>
      <c r="C3" s="369"/>
      <c r="D3" s="369"/>
      <c r="E3" s="369"/>
      <c r="F3" s="369"/>
      <c r="G3" s="369"/>
      <c r="H3" s="369"/>
      <c r="I3" s="369"/>
      <c r="J3" s="275" t="s">
        <v>421</v>
      </c>
    </row>
    <row r="4" spans="1:25" ht="45.75" thickBot="1" x14ac:dyDescent="0.3">
      <c r="I4"/>
      <c r="J4" s="4" t="s">
        <v>474</v>
      </c>
    </row>
    <row r="5" spans="1:25" s="3" customFormat="1" ht="57" thickBot="1" x14ac:dyDescent="0.35">
      <c r="A5" s="46" t="s">
        <v>0</v>
      </c>
      <c r="B5" s="47" t="s">
        <v>1</v>
      </c>
      <c r="C5" s="47" t="s">
        <v>2</v>
      </c>
      <c r="D5" s="47" t="s">
        <v>3</v>
      </c>
      <c r="E5" s="47" t="s">
        <v>4</v>
      </c>
      <c r="F5" s="47" t="s">
        <v>5</v>
      </c>
      <c r="G5" s="47" t="s">
        <v>6</v>
      </c>
      <c r="H5" s="286" t="s">
        <v>291</v>
      </c>
      <c r="I5" s="48" t="s">
        <v>250</v>
      </c>
      <c r="J5" s="126" t="s">
        <v>251</v>
      </c>
    </row>
    <row r="6" spans="1:25" x14ac:dyDescent="0.25">
      <c r="A6" s="371" t="s">
        <v>24</v>
      </c>
      <c r="B6" s="371"/>
      <c r="C6" s="371"/>
      <c r="D6" s="371"/>
      <c r="E6" s="371"/>
      <c r="F6" s="371"/>
      <c r="G6" s="371"/>
      <c r="H6" s="371"/>
      <c r="I6" s="371"/>
    </row>
    <row r="7" spans="1:25" x14ac:dyDescent="0.25">
      <c r="A7" s="5" t="s">
        <v>63</v>
      </c>
      <c r="B7" s="98"/>
      <c r="C7" s="101">
        <v>0</v>
      </c>
      <c r="D7" s="102">
        <v>0</v>
      </c>
      <c r="E7" s="102">
        <v>0</v>
      </c>
      <c r="F7" s="102">
        <v>0</v>
      </c>
      <c r="G7" s="103">
        <v>0</v>
      </c>
      <c r="H7" s="98"/>
      <c r="I7" s="74"/>
      <c r="R7" t="s">
        <v>292</v>
      </c>
    </row>
    <row r="8" spans="1:25" x14ac:dyDescent="0.25">
      <c r="A8" s="5" t="s">
        <v>413</v>
      </c>
      <c r="B8" s="99"/>
      <c r="C8" s="162">
        <f>Staffing!J32</f>
        <v>0</v>
      </c>
      <c r="D8" s="162">
        <f>Staffing!O32</f>
        <v>0</v>
      </c>
      <c r="E8" s="162">
        <f>Staffing!T32</f>
        <v>0</v>
      </c>
      <c r="F8" s="162">
        <f>Staffing!Y32</f>
        <v>0</v>
      </c>
      <c r="G8" s="162">
        <f>Staffing!AD32</f>
        <v>0</v>
      </c>
      <c r="H8" s="99"/>
      <c r="I8" s="74"/>
      <c r="J8" s="4" t="s">
        <v>319</v>
      </c>
      <c r="R8" t="s">
        <v>321</v>
      </c>
      <c r="S8" t="s">
        <v>259</v>
      </c>
    </row>
    <row r="9" spans="1:25" x14ac:dyDescent="0.25">
      <c r="A9" s="5" t="s">
        <v>412</v>
      </c>
      <c r="B9" s="99"/>
      <c r="C9" s="162">
        <f>Staffing!J33</f>
        <v>0</v>
      </c>
      <c r="D9" s="162">
        <f>Staffing!O33</f>
        <v>0</v>
      </c>
      <c r="E9" s="162">
        <f>Staffing!T33</f>
        <v>0</v>
      </c>
      <c r="F9" s="162">
        <f>Staffing!Y33</f>
        <v>0</v>
      </c>
      <c r="G9" s="162">
        <f>Staffing!AD33</f>
        <v>0</v>
      </c>
      <c r="H9" s="99"/>
      <c r="I9" s="75"/>
      <c r="J9" s="4" t="s">
        <v>319</v>
      </c>
    </row>
    <row r="10" spans="1:25" x14ac:dyDescent="0.25">
      <c r="A10" s="6" t="s">
        <v>25</v>
      </c>
      <c r="B10" s="99"/>
      <c r="C10" s="162">
        <f>Staffing!J34</f>
        <v>0</v>
      </c>
      <c r="D10" s="162">
        <f>Staffing!O34</f>
        <v>0</v>
      </c>
      <c r="E10" s="162">
        <f>Staffing!T34</f>
        <v>0</v>
      </c>
      <c r="F10" s="162">
        <f>Staffing!Y34</f>
        <v>0</v>
      </c>
      <c r="G10" s="162">
        <f>Staffing!AD34</f>
        <v>0</v>
      </c>
      <c r="H10" s="99"/>
      <c r="I10" s="75"/>
      <c r="J10" s="4" t="s">
        <v>319</v>
      </c>
      <c r="R10" t="s">
        <v>293</v>
      </c>
      <c r="S10" t="s">
        <v>301</v>
      </c>
    </row>
    <row r="11" spans="1:25" x14ac:dyDescent="0.25">
      <c r="A11" s="6" t="s">
        <v>26</v>
      </c>
      <c r="B11" s="99"/>
      <c r="C11" s="162">
        <f>Staffing!J35</f>
        <v>0</v>
      </c>
      <c r="D11" s="162">
        <f>Staffing!O35</f>
        <v>0</v>
      </c>
      <c r="E11" s="162">
        <f>Staffing!T35</f>
        <v>0</v>
      </c>
      <c r="F11" s="162">
        <f>Staffing!Y35</f>
        <v>0</v>
      </c>
      <c r="G11" s="162">
        <f>Staffing!AD35</f>
        <v>0</v>
      </c>
      <c r="H11" s="99"/>
      <c r="I11" s="75"/>
      <c r="J11" s="4" t="s">
        <v>319</v>
      </c>
    </row>
    <row r="12" spans="1:25" x14ac:dyDescent="0.25">
      <c r="A12" s="6" t="s">
        <v>27</v>
      </c>
      <c r="B12" s="99"/>
      <c r="C12" s="162">
        <f>Staffing!J36</f>
        <v>0</v>
      </c>
      <c r="D12" s="162">
        <f>Staffing!O36</f>
        <v>0</v>
      </c>
      <c r="E12" s="162">
        <f>Staffing!T36</f>
        <v>0</v>
      </c>
      <c r="F12" s="162">
        <f>Staffing!Y36</f>
        <v>0</v>
      </c>
      <c r="G12" s="162">
        <f>Staffing!AD36</f>
        <v>0</v>
      </c>
      <c r="H12" s="99"/>
      <c r="I12" s="75"/>
      <c r="J12" s="4" t="s">
        <v>319</v>
      </c>
    </row>
    <row r="13" spans="1:25" x14ac:dyDescent="0.25">
      <c r="A13" s="6" t="s">
        <v>28</v>
      </c>
      <c r="B13" s="99"/>
      <c r="C13" s="162">
        <f>Staffing!J37</f>
        <v>0</v>
      </c>
      <c r="D13" s="162">
        <f>Staffing!O37</f>
        <v>0</v>
      </c>
      <c r="E13" s="162">
        <f>Staffing!T37</f>
        <v>0</v>
      </c>
      <c r="F13" s="162">
        <f>Staffing!Y37</f>
        <v>0</v>
      </c>
      <c r="G13" s="162">
        <f>Staffing!AD37</f>
        <v>0</v>
      </c>
      <c r="H13" s="99"/>
      <c r="I13" s="75"/>
      <c r="J13" s="4" t="s">
        <v>319</v>
      </c>
    </row>
    <row r="14" spans="1:25" x14ac:dyDescent="0.25">
      <c r="A14" s="6" t="s">
        <v>29</v>
      </c>
      <c r="B14" s="99"/>
      <c r="C14" s="162">
        <f>Staffing!J38</f>
        <v>0</v>
      </c>
      <c r="D14" s="162">
        <f>Staffing!O38</f>
        <v>0</v>
      </c>
      <c r="E14" s="162">
        <f>Staffing!T38</f>
        <v>0</v>
      </c>
      <c r="F14" s="162">
        <f>Staffing!Y38</f>
        <v>0</v>
      </c>
      <c r="G14" s="162">
        <f>Staffing!AD38</f>
        <v>0</v>
      </c>
      <c r="H14" s="99"/>
      <c r="I14" s="75"/>
      <c r="J14" s="4" t="s">
        <v>319</v>
      </c>
    </row>
    <row r="15" spans="1:25" x14ac:dyDescent="0.25">
      <c r="A15" s="6" t="s">
        <v>30</v>
      </c>
      <c r="B15" s="99"/>
      <c r="C15" s="162">
        <f>Staffing!J39</f>
        <v>0</v>
      </c>
      <c r="D15" s="162">
        <f>Staffing!O39</f>
        <v>0</v>
      </c>
      <c r="E15" s="162">
        <f>Staffing!T39</f>
        <v>0</v>
      </c>
      <c r="F15" s="162">
        <f>Staffing!Y39</f>
        <v>0</v>
      </c>
      <c r="G15" s="162">
        <f>Staffing!AD39</f>
        <v>0</v>
      </c>
      <c r="H15" s="99"/>
      <c r="I15" s="75"/>
      <c r="J15" s="4" t="s">
        <v>319</v>
      </c>
    </row>
    <row r="16" spans="1:25" x14ac:dyDescent="0.25">
      <c r="A16" s="6" t="s">
        <v>31</v>
      </c>
      <c r="B16" s="99"/>
      <c r="C16" s="239">
        <v>0</v>
      </c>
      <c r="D16" s="239">
        <v>0</v>
      </c>
      <c r="E16" s="239">
        <v>0</v>
      </c>
      <c r="F16" s="239">
        <v>0</v>
      </c>
      <c r="G16" s="239">
        <v>0</v>
      </c>
      <c r="H16" s="99"/>
      <c r="I16" s="75"/>
      <c r="J16" s="4" t="s">
        <v>409</v>
      </c>
    </row>
    <row r="17" spans="1:11" x14ac:dyDescent="0.25">
      <c r="A17" s="5" t="s">
        <v>32</v>
      </c>
      <c r="B17" s="99"/>
      <c r="C17" s="239">
        <v>0</v>
      </c>
      <c r="D17" s="239">
        <v>0</v>
      </c>
      <c r="E17" s="239">
        <v>0</v>
      </c>
      <c r="F17" s="239">
        <v>0</v>
      </c>
      <c r="G17" s="239">
        <v>0</v>
      </c>
      <c r="H17" s="99"/>
      <c r="I17" s="74"/>
      <c r="J17" s="4" t="s">
        <v>409</v>
      </c>
    </row>
    <row r="18" spans="1:11" x14ac:dyDescent="0.25">
      <c r="A18" s="6" t="s">
        <v>33</v>
      </c>
      <c r="B18" s="99"/>
      <c r="C18" s="239">
        <v>0</v>
      </c>
      <c r="D18" s="239">
        <v>0</v>
      </c>
      <c r="E18" s="239">
        <v>0</v>
      </c>
      <c r="F18" s="239">
        <v>0</v>
      </c>
      <c r="G18" s="239">
        <v>0</v>
      </c>
      <c r="H18" s="99"/>
      <c r="I18" s="75"/>
      <c r="J18" s="4" t="s">
        <v>409</v>
      </c>
    </row>
    <row r="19" spans="1:11" x14ac:dyDescent="0.25">
      <c r="A19" s="6" t="s">
        <v>34</v>
      </c>
      <c r="B19" s="99"/>
      <c r="C19" s="239">
        <v>0</v>
      </c>
      <c r="D19" s="239">
        <v>0</v>
      </c>
      <c r="E19" s="239">
        <v>0</v>
      </c>
      <c r="F19" s="239">
        <v>0</v>
      </c>
      <c r="G19" s="240">
        <v>0</v>
      </c>
      <c r="H19" s="99"/>
      <c r="I19" s="75"/>
      <c r="J19" s="4" t="s">
        <v>409</v>
      </c>
    </row>
    <row r="20" spans="1:11" x14ac:dyDescent="0.25">
      <c r="A20" s="6" t="s">
        <v>35</v>
      </c>
      <c r="B20" s="99"/>
      <c r="C20" s="238">
        <v>0</v>
      </c>
      <c r="D20" s="239">
        <v>0</v>
      </c>
      <c r="E20" s="239">
        <v>0</v>
      </c>
      <c r="F20" s="239">
        <v>0</v>
      </c>
      <c r="G20" s="240">
        <v>0</v>
      </c>
      <c r="H20" s="99"/>
      <c r="I20" s="75"/>
      <c r="J20" s="4" t="s">
        <v>409</v>
      </c>
    </row>
    <row r="21" spans="1:11" x14ac:dyDescent="0.25">
      <c r="A21" s="5" t="s">
        <v>36</v>
      </c>
      <c r="B21" s="99"/>
      <c r="C21" s="238">
        <v>0</v>
      </c>
      <c r="D21" s="239">
        <v>0</v>
      </c>
      <c r="E21" s="239">
        <v>0</v>
      </c>
      <c r="F21" s="239">
        <v>0</v>
      </c>
      <c r="G21" s="240">
        <v>0</v>
      </c>
      <c r="H21" s="99"/>
      <c r="I21" s="74"/>
      <c r="J21" s="4" t="s">
        <v>409</v>
      </c>
    </row>
    <row r="22" spans="1:11" x14ac:dyDescent="0.25">
      <c r="A22" s="14" t="s">
        <v>62</v>
      </c>
      <c r="B22" s="99"/>
      <c r="C22" s="105">
        <f>SUM(C7:C21)</f>
        <v>0</v>
      </c>
      <c r="D22" s="105">
        <f>SUM(D7:D21)</f>
        <v>0</v>
      </c>
      <c r="E22" s="105">
        <f>SUM(E7:E21)</f>
        <v>0</v>
      </c>
      <c r="F22" s="105">
        <f>SUM(F7:F21)</f>
        <v>0</v>
      </c>
      <c r="G22" s="105">
        <f>SUM(G7:G21)</f>
        <v>0</v>
      </c>
      <c r="H22" s="99"/>
      <c r="I22" s="74"/>
    </row>
    <row r="23" spans="1:11" x14ac:dyDescent="0.25">
      <c r="A23" s="14" t="s">
        <v>75</v>
      </c>
      <c r="B23" s="99"/>
      <c r="C23" s="104">
        <f>SUM(C9:C21)+C8*0.5</f>
        <v>0</v>
      </c>
      <c r="D23" s="105">
        <f>SUM(D9:D21)+D8*0.5</f>
        <v>0</v>
      </c>
      <c r="E23" s="105">
        <f>SUM(E9:E21)+E8*0.5</f>
        <v>0</v>
      </c>
      <c r="F23" s="105">
        <f>SUM(F9:F21)+F8*0.5</f>
        <v>0</v>
      </c>
      <c r="G23" s="106">
        <f>SUM(G9:G21)+G8*0.5</f>
        <v>0</v>
      </c>
      <c r="H23" s="284"/>
      <c r="I23" s="74"/>
      <c r="J23" s="4" t="s">
        <v>417</v>
      </c>
    </row>
    <row r="24" spans="1:11" ht="30" x14ac:dyDescent="0.25">
      <c r="A24" s="14" t="s">
        <v>420</v>
      </c>
      <c r="B24" s="99"/>
      <c r="C24" s="104">
        <f>SUM(C9:C21)+C8*0.58</f>
        <v>0</v>
      </c>
      <c r="D24" s="105">
        <f>SUM(D9:D21)+D8*0.58</f>
        <v>0</v>
      </c>
      <c r="E24" s="105">
        <f>SUM(E9:E21)+E8*0.58</f>
        <v>0</v>
      </c>
      <c r="F24" s="105">
        <f>SUM(F9:F21)+F8*0.58</f>
        <v>0</v>
      </c>
      <c r="G24" s="106">
        <f>SUM(G9:G21)+G8*0.58</f>
        <v>0</v>
      </c>
      <c r="H24" s="284"/>
      <c r="I24" s="74"/>
      <c r="J24" s="4" t="s">
        <v>416</v>
      </c>
    </row>
    <row r="25" spans="1:11" x14ac:dyDescent="0.25">
      <c r="A25" s="6" t="s">
        <v>64</v>
      </c>
      <c r="B25" s="100"/>
      <c r="C25" s="127">
        <v>0</v>
      </c>
      <c r="D25" s="128">
        <v>0</v>
      </c>
      <c r="E25" s="128">
        <v>0</v>
      </c>
      <c r="F25" s="128">
        <v>0</v>
      </c>
      <c r="G25" s="129">
        <v>0</v>
      </c>
      <c r="H25" s="100"/>
      <c r="I25" s="75"/>
      <c r="J25" s="4" t="s">
        <v>73</v>
      </c>
    </row>
    <row r="26" spans="1:11" x14ac:dyDescent="0.25">
      <c r="A26" s="6" t="s">
        <v>65</v>
      </c>
      <c r="B26" s="62"/>
      <c r="C26" s="130">
        <v>0</v>
      </c>
      <c r="D26" s="131">
        <v>0</v>
      </c>
      <c r="E26" s="131">
        <v>0</v>
      </c>
      <c r="F26" s="131">
        <v>0</v>
      </c>
      <c r="G26" s="132">
        <v>0</v>
      </c>
      <c r="H26" s="62"/>
      <c r="I26" s="74"/>
      <c r="J26" s="4" t="s">
        <v>386</v>
      </c>
    </row>
    <row r="27" spans="1:11" x14ac:dyDescent="0.25">
      <c r="A27" s="55"/>
      <c r="B27" s="56"/>
      <c r="C27" s="301"/>
      <c r="D27" s="301"/>
      <c r="E27" s="301"/>
      <c r="F27" s="301"/>
      <c r="G27" s="301"/>
      <c r="H27" s="56"/>
    </row>
    <row r="28" spans="1:11" x14ac:dyDescent="0.25">
      <c r="A28" s="371" t="s">
        <v>262</v>
      </c>
      <c r="B28" s="371"/>
      <c r="C28" s="371"/>
      <c r="D28" s="371"/>
      <c r="E28" s="371"/>
      <c r="F28" s="371"/>
      <c r="G28" s="371"/>
      <c r="H28" s="371"/>
      <c r="I28" s="371"/>
    </row>
    <row r="29" spans="1:11" x14ac:dyDescent="0.25">
      <c r="A29" s="54" t="s">
        <v>77</v>
      </c>
      <c r="B29" s="135"/>
      <c r="C29" s="136">
        <v>0</v>
      </c>
      <c r="D29" s="161">
        <f>C29*1.03</f>
        <v>0</v>
      </c>
      <c r="E29" s="161">
        <f>D29*1.02</f>
        <v>0</v>
      </c>
      <c r="F29" s="161">
        <f>E29*1.02</f>
        <v>0</v>
      </c>
      <c r="G29" s="161">
        <f>F29*1.02</f>
        <v>0</v>
      </c>
      <c r="H29" s="92"/>
      <c r="I29" s="300"/>
      <c r="J29" s="323" t="s">
        <v>452</v>
      </c>
      <c r="K29" s="305">
        <f>(8607.22*0.0585)+8607.22</f>
        <v>9110.7423699999999</v>
      </c>
    </row>
    <row r="30" spans="1:11" x14ac:dyDescent="0.25">
      <c r="A30" s="28" t="s">
        <v>76</v>
      </c>
      <c r="B30" s="137"/>
      <c r="C30" s="138">
        <v>0</v>
      </c>
      <c r="D30" s="157">
        <f>C30</f>
        <v>0</v>
      </c>
      <c r="E30" s="157">
        <f>D30</f>
        <v>0</v>
      </c>
      <c r="F30" s="157">
        <f>E30</f>
        <v>0</v>
      </c>
      <c r="G30" s="157">
        <f>F30</f>
        <v>0</v>
      </c>
      <c r="H30" s="93"/>
      <c r="I30" s="300"/>
      <c r="J30" s="323" t="s">
        <v>464</v>
      </c>
    </row>
    <row r="31" spans="1:11" x14ac:dyDescent="0.25">
      <c r="A31" s="28" t="s">
        <v>446</v>
      </c>
      <c r="B31" s="137"/>
      <c r="C31" s="138">
        <v>0</v>
      </c>
      <c r="D31" s="138">
        <v>0</v>
      </c>
      <c r="E31" s="138">
        <v>0</v>
      </c>
      <c r="F31" s="138">
        <v>0</v>
      </c>
      <c r="G31" s="138">
        <v>0</v>
      </c>
      <c r="H31" s="93"/>
      <c r="I31" s="300"/>
      <c r="J31" s="4" t="s">
        <v>324</v>
      </c>
    </row>
    <row r="32" spans="1:11" x14ac:dyDescent="0.25">
      <c r="A32" s="28" t="s">
        <v>37</v>
      </c>
      <c r="B32" s="137"/>
      <c r="C32" s="138">
        <v>0</v>
      </c>
      <c r="D32" s="138">
        <v>0</v>
      </c>
      <c r="E32" s="138">
        <v>0</v>
      </c>
      <c r="F32" s="138">
        <v>0</v>
      </c>
      <c r="G32" s="138">
        <v>0</v>
      </c>
      <c r="H32" s="93"/>
      <c r="I32" s="300"/>
      <c r="J32" s="4" t="s">
        <v>324</v>
      </c>
    </row>
    <row r="33" spans="1:10" x14ac:dyDescent="0.25">
      <c r="A33" s="28" t="s">
        <v>79</v>
      </c>
      <c r="B33" s="137"/>
      <c r="C33" s="138">
        <v>0</v>
      </c>
      <c r="D33" s="138">
        <v>0</v>
      </c>
      <c r="E33" s="138">
        <v>0</v>
      </c>
      <c r="F33" s="138">
        <v>0</v>
      </c>
      <c r="G33" s="138">
        <v>0</v>
      </c>
      <c r="H33" s="93"/>
      <c r="I33" s="300"/>
      <c r="J33" s="4" t="s">
        <v>453</v>
      </c>
    </row>
    <row r="34" spans="1:10" x14ac:dyDescent="0.25">
      <c r="A34" s="28" t="s">
        <v>80</v>
      </c>
      <c r="B34" s="137"/>
      <c r="C34" s="138">
        <v>0</v>
      </c>
      <c r="D34" s="138">
        <v>0</v>
      </c>
      <c r="E34" s="138">
        <v>0</v>
      </c>
      <c r="F34" s="138">
        <v>0</v>
      </c>
      <c r="G34" s="138">
        <v>0</v>
      </c>
      <c r="H34" s="93"/>
      <c r="I34" s="300"/>
      <c r="J34" s="4" t="s">
        <v>324</v>
      </c>
    </row>
    <row r="35" spans="1:10" x14ac:dyDescent="0.25">
      <c r="A35" s="28" t="s">
        <v>81</v>
      </c>
      <c r="B35" s="137"/>
      <c r="C35" s="138">
        <v>0</v>
      </c>
      <c r="D35" s="138">
        <v>0</v>
      </c>
      <c r="E35" s="138">
        <v>0</v>
      </c>
      <c r="F35" s="138">
        <v>0</v>
      </c>
      <c r="G35" s="138">
        <v>0</v>
      </c>
      <c r="H35" s="93"/>
      <c r="I35" s="300"/>
      <c r="J35" s="4" t="s">
        <v>324</v>
      </c>
    </row>
    <row r="36" spans="1:10" x14ac:dyDescent="0.25">
      <c r="A36" s="28" t="s">
        <v>82</v>
      </c>
      <c r="B36" s="138">
        <v>0</v>
      </c>
      <c r="C36" s="138">
        <v>0</v>
      </c>
      <c r="D36" s="138">
        <v>0</v>
      </c>
      <c r="E36" s="138">
        <v>0</v>
      </c>
      <c r="F36" s="138">
        <v>0</v>
      </c>
      <c r="G36" s="138">
        <v>0</v>
      </c>
      <c r="H36" s="93"/>
      <c r="I36" s="300"/>
      <c r="J36" s="4" t="s">
        <v>324</v>
      </c>
    </row>
    <row r="37" spans="1:10" x14ac:dyDescent="0.25">
      <c r="A37" s="28" t="s">
        <v>83</v>
      </c>
      <c r="B37" s="138">
        <v>0</v>
      </c>
      <c r="C37" s="138">
        <v>0</v>
      </c>
      <c r="D37" s="138">
        <v>0</v>
      </c>
      <c r="E37" s="138">
        <v>0</v>
      </c>
      <c r="F37" s="138">
        <v>0</v>
      </c>
      <c r="G37" s="138">
        <v>0</v>
      </c>
      <c r="H37" s="93"/>
      <c r="I37" s="300"/>
      <c r="J37" s="4" t="s">
        <v>324</v>
      </c>
    </row>
    <row r="38" spans="1:10" x14ac:dyDescent="0.25">
      <c r="A38" s="28" t="s">
        <v>61</v>
      </c>
      <c r="B38" s="138">
        <v>0</v>
      </c>
      <c r="C38" s="138">
        <v>0</v>
      </c>
      <c r="D38" s="138">
        <v>0</v>
      </c>
      <c r="E38" s="138">
        <v>0</v>
      </c>
      <c r="F38" s="138">
        <v>0</v>
      </c>
      <c r="G38" s="138">
        <v>0</v>
      </c>
      <c r="H38" s="93"/>
      <c r="I38" s="300"/>
      <c r="J38" s="4" t="s">
        <v>461</v>
      </c>
    </row>
    <row r="39" spans="1:10" x14ac:dyDescent="0.25">
      <c r="A39" s="28" t="s">
        <v>117</v>
      </c>
      <c r="B39" s="138">
        <v>0</v>
      </c>
      <c r="C39" s="138">
        <v>0</v>
      </c>
      <c r="D39" s="138">
        <v>0</v>
      </c>
      <c r="E39" s="138">
        <v>0</v>
      </c>
      <c r="F39" s="138">
        <v>0</v>
      </c>
      <c r="G39" s="138">
        <v>0</v>
      </c>
      <c r="H39" s="93"/>
      <c r="I39" s="300"/>
      <c r="J39" s="4" t="s">
        <v>365</v>
      </c>
    </row>
    <row r="40" spans="1:10" x14ac:dyDescent="0.25">
      <c r="A40" s="20" t="s">
        <v>116</v>
      </c>
      <c r="B40" s="139">
        <v>0</v>
      </c>
      <c r="C40" s="139">
        <v>0</v>
      </c>
      <c r="D40" s="139">
        <v>0</v>
      </c>
      <c r="E40" s="139">
        <v>0</v>
      </c>
      <c r="F40" s="139">
        <v>0</v>
      </c>
      <c r="G40" s="139">
        <v>0</v>
      </c>
      <c r="H40" s="95"/>
      <c r="I40" s="300"/>
      <c r="J40" s="4" t="s">
        <v>325</v>
      </c>
    </row>
    <row r="41" spans="1:10" x14ac:dyDescent="0.25">
      <c r="A41" s="43"/>
      <c r="B41" s="44"/>
      <c r="D41" s="45"/>
      <c r="E41" s="45"/>
      <c r="F41" s="45"/>
      <c r="G41" s="45"/>
      <c r="H41" s="45"/>
      <c r="I41" s="57"/>
    </row>
    <row r="42" spans="1:10" x14ac:dyDescent="0.25">
      <c r="A42" s="371" t="s">
        <v>242</v>
      </c>
      <c r="B42" s="371"/>
      <c r="C42" s="371"/>
      <c r="D42" s="371"/>
      <c r="E42" s="371"/>
      <c r="F42" s="371"/>
      <c r="G42" s="371"/>
      <c r="H42" s="371"/>
      <c r="I42" s="371"/>
    </row>
    <row r="43" spans="1:10" x14ac:dyDescent="0.25">
      <c r="A43" s="69" t="s">
        <v>122</v>
      </c>
      <c r="B43" s="202"/>
      <c r="C43" s="140">
        <f>SUMIFS(Staffing!$L$32:$L$59,Staffing!$B$32:$B$59,Assumptions!A43)</f>
        <v>0</v>
      </c>
      <c r="D43" s="140">
        <f>SUMIFS(Staffing!$Q$32:$Q$59,Staffing!$B$32:$B$59,A43)</f>
        <v>0</v>
      </c>
      <c r="E43" s="140">
        <f>SUMIFS(Staffing!$V$32:$V$59,Staffing!$B$32:$B$59,A43)</f>
        <v>0</v>
      </c>
      <c r="F43" s="140">
        <f>SUMIFS(Staffing!$AA$32:$AA$59,Staffing!$B$32:$B$59,A43)</f>
        <v>0</v>
      </c>
      <c r="G43" s="141">
        <f>SUMIFS(Staffing!$AF$32:$AF$59,Staffing!$B$32:$B$59,A43)</f>
        <v>0</v>
      </c>
      <c r="H43" s="89"/>
      <c r="I43" s="300"/>
      <c r="J43" s="4" t="s">
        <v>203</v>
      </c>
    </row>
    <row r="44" spans="1:10" x14ac:dyDescent="0.25">
      <c r="A44" s="68" t="s">
        <v>124</v>
      </c>
      <c r="B44" s="203"/>
      <c r="C44" s="142">
        <f>SUMIFS(Staffing!$L$32:$L$59,Staffing!$B$32:$B$59,A44)</f>
        <v>0</v>
      </c>
      <c r="D44" s="142">
        <f>SUMIFS(Staffing!$Q$32:$Q$59,Staffing!$B$32:$B$59,A44)</f>
        <v>0</v>
      </c>
      <c r="E44" s="142">
        <f>SUMIFS(Staffing!$V$32:$V$59,Staffing!$B$32:$B$59,A44)</f>
        <v>0</v>
      </c>
      <c r="F44" s="142">
        <f>SUMIFS(Staffing!$AA$32:$AA$59,Staffing!$B$32:$B$59,A44)</f>
        <v>0</v>
      </c>
      <c r="G44" s="143">
        <f>SUMIFS(Staffing!$AF$32:$AF$59,Staffing!$B$32:$B$59,A44)</f>
        <v>0</v>
      </c>
      <c r="H44" s="90"/>
      <c r="I44" s="300"/>
      <c r="J44" s="4" t="s">
        <v>203</v>
      </c>
    </row>
    <row r="45" spans="1:10" x14ac:dyDescent="0.25">
      <c r="A45" s="19" t="s">
        <v>323</v>
      </c>
      <c r="B45" s="204"/>
      <c r="C45" s="168">
        <f>Staffing!H60</f>
        <v>0</v>
      </c>
      <c r="D45" s="168">
        <f>Staffing!M60</f>
        <v>0</v>
      </c>
      <c r="E45" s="168">
        <f>Staffing!R60</f>
        <v>0</v>
      </c>
      <c r="F45" s="168">
        <f>Staffing!W60</f>
        <v>0</v>
      </c>
      <c r="G45" s="169">
        <f>Staffing!AB60</f>
        <v>0</v>
      </c>
      <c r="H45" s="91"/>
      <c r="I45" s="300"/>
      <c r="J45" s="4" t="s">
        <v>363</v>
      </c>
    </row>
    <row r="46" spans="1:10" x14ac:dyDescent="0.25">
      <c r="A46" s="17"/>
      <c r="B46" s="28"/>
      <c r="G46" s="230"/>
      <c r="H46" s="230"/>
      <c r="I46" s="230"/>
    </row>
    <row r="47" spans="1:10" x14ac:dyDescent="0.25">
      <c r="A47" s="371" t="s">
        <v>243</v>
      </c>
      <c r="B47" s="371"/>
      <c r="C47" s="371"/>
      <c r="D47" s="371"/>
      <c r="E47" s="371"/>
      <c r="F47" s="371"/>
      <c r="G47" s="371"/>
      <c r="H47" s="371"/>
      <c r="I47" s="371"/>
    </row>
    <row r="48" spans="1:10" x14ac:dyDescent="0.25">
      <c r="A48" s="16" t="s">
        <v>121</v>
      </c>
      <c r="B48" s="144">
        <f>SUMIFS(Staffing!$G$14:$G$25,Staffing!$B$14:$B$25,A48)+SUMIFS(Staffing!$G$32:$G$59,Staffing!$B$32:$B$59,A48)</f>
        <v>0</v>
      </c>
      <c r="C48" s="140">
        <f>SUMIFS(Staffing!$L$14:$L$25,Staffing!$B$14:$B$25,A48)+SUMIFS(Staffing!$L$32:$L$59,Staffing!$B$32:$B$59,A48)</f>
        <v>0</v>
      </c>
      <c r="D48" s="140">
        <f>SUMIFS(Staffing!$Q$14:$Q$25,Staffing!$B$14:$B$25,A48)+SUMIFS(Staffing!$Q$32:$Q$59,Staffing!$B$32:$B$59,A48)</f>
        <v>0</v>
      </c>
      <c r="E48" s="140">
        <f>SUMIFS(Staffing!$V$14:$V$25,Staffing!$B$14:$B$25,A48)+SUMIFS(Staffing!$V$32:$V$59,Staffing!$B$32:$B$59,A48)</f>
        <v>0</v>
      </c>
      <c r="F48" s="140">
        <f>SUMIFS(Staffing!$AA$14:$AA$25,Staffing!$B$14:$B$25,A48)+SUMIFS(Staffing!$AA$32:$AA$59,Staffing!$B$32:$B$59,A48)</f>
        <v>0</v>
      </c>
      <c r="G48" s="141">
        <f>SUMIFS(Staffing!$AF$14:$AF$25,Staffing!$B$14:$B$25,A48)+SUMIFS(Staffing!$AF$32:$AF$59,Staffing!$B$32:$B$59,A48)</f>
        <v>0</v>
      </c>
      <c r="H48" s="89"/>
      <c r="I48" s="300"/>
      <c r="J48" s="4" t="s">
        <v>203</v>
      </c>
    </row>
    <row r="49" spans="1:10" x14ac:dyDescent="0.25">
      <c r="A49" s="68" t="s">
        <v>60</v>
      </c>
      <c r="B49" s="145">
        <f>SUMIFS(Staffing!$G$14:$G$25,Staffing!$B$14:$B$25,A49)+SUMIFS(Staffing!$G$32:$G$59,Staffing!$B$32:$B$59,A49)</f>
        <v>0</v>
      </c>
      <c r="C49" s="142">
        <f>SUMIFS(Staffing!$L$14:$L$25,Staffing!$B$14:$B$25,A49)+SUMIFS(Staffing!$L$32:$L$59,Staffing!$B$32:$B$59,A49)</f>
        <v>0</v>
      </c>
      <c r="D49" s="142">
        <f>SUMIFS(Staffing!$Q$14:$Q$25,Staffing!$B$14:$B$25,A49)+SUMIFS(Staffing!$Q$32:$Q$59,Staffing!$B$32:$B$59,A49)</f>
        <v>0</v>
      </c>
      <c r="E49" s="142">
        <f>SUMIFS(Staffing!$V$14:$V$25,Staffing!$B$14:$B$25,A49)+SUMIFS(Staffing!$V$32:$V$59,Staffing!$B$32:$B$59,A49)</f>
        <v>0</v>
      </c>
      <c r="F49" s="142">
        <f>SUMIFS(Staffing!$AA$14:$AA$25,Staffing!$B$14:$B$25,A49)+SUMIFS(Staffing!$AA$32:$AA$59,Staffing!$B$32:$B$59,A49)</f>
        <v>0</v>
      </c>
      <c r="G49" s="143">
        <f>SUMIFS(Staffing!$AF$14:$AF$25,Staffing!$B$14:$B$25,A49)+SUMIFS(Staffing!$AF$32:$AF$59,Staffing!$B$32:$B$59,A49)</f>
        <v>0</v>
      </c>
      <c r="H49" s="90"/>
      <c r="I49" s="300"/>
      <c r="J49" s="4" t="s">
        <v>203</v>
      </c>
    </row>
    <row r="50" spans="1:10" x14ac:dyDescent="0.25">
      <c r="A50" s="68" t="s">
        <v>122</v>
      </c>
      <c r="B50" s="145">
        <f>SUMIFS(Staffing!$G$14:$G$25,Staffing!$B$14:$B$25,A50)</f>
        <v>0</v>
      </c>
      <c r="C50" s="142">
        <f>SUMIFS(Staffing!$L$14:$L$25,Staffing!$B$14:$B$25,A50)</f>
        <v>0</v>
      </c>
      <c r="D50" s="142">
        <f>SUMIFS(Staffing!$Q$14:$Q$25,Staffing!$B$14:$B$25,A50)</f>
        <v>0</v>
      </c>
      <c r="E50" s="142">
        <f>SUMIFS(Staffing!$V$14:$V$25,Staffing!$B$14:$B$25,A50)</f>
        <v>0</v>
      </c>
      <c r="F50" s="142">
        <f>SUMIFS(Staffing!$AA$14:$AA$25,Staffing!$B$14:$B$25,A50)</f>
        <v>0</v>
      </c>
      <c r="G50" s="143">
        <f>SUMIFS(Staffing!$AF$14:$AF$25,Staffing!$B$14:$B$25,A50)</f>
        <v>0</v>
      </c>
      <c r="H50" s="90"/>
      <c r="I50" s="300"/>
      <c r="J50" s="4" t="s">
        <v>203</v>
      </c>
    </row>
    <row r="51" spans="1:10" x14ac:dyDescent="0.25">
      <c r="A51" s="68" t="s">
        <v>124</v>
      </c>
      <c r="B51" s="145">
        <f>SUMIFS(Staffing!$G$14:$G$25,Staffing!$B$14:$B$25,A51)</f>
        <v>0</v>
      </c>
      <c r="C51" s="142">
        <f>SUMIFS(Staffing!$L$14:$L$25,Staffing!$B$14:$B$25,A51)</f>
        <v>0</v>
      </c>
      <c r="D51" s="142">
        <f>SUMIFS(Staffing!$Q$14:$Q$25,Staffing!$B$14:$B$25,A51)</f>
        <v>0</v>
      </c>
      <c r="E51" s="142">
        <f>SUMIFS(Staffing!$V$14:$V$25,Staffing!$B$14:$B$25,A51)</f>
        <v>0</v>
      </c>
      <c r="F51" s="142">
        <f>SUMIFS(Staffing!$AA$14:$AA$25,Staffing!$B$14:$B$25,A51)</f>
        <v>0</v>
      </c>
      <c r="G51" s="143">
        <f>SUMIFS(Staffing!$AF$14:$AF$25,Staffing!$B$14:$B$25,A51)</f>
        <v>0</v>
      </c>
      <c r="H51" s="90"/>
      <c r="I51" s="300"/>
      <c r="J51" s="4" t="s">
        <v>203</v>
      </c>
    </row>
    <row r="52" spans="1:10" x14ac:dyDescent="0.25">
      <c r="A52" s="19" t="s">
        <v>323</v>
      </c>
      <c r="B52" s="170">
        <f>Staffing!C26</f>
        <v>0</v>
      </c>
      <c r="C52" s="168">
        <f>Staffing!H26</f>
        <v>0</v>
      </c>
      <c r="D52" s="168">
        <f>Staffing!M26</f>
        <v>0</v>
      </c>
      <c r="E52" s="168">
        <f>Staffing!R26</f>
        <v>0</v>
      </c>
      <c r="F52" s="168">
        <f>Staffing!W26</f>
        <v>0</v>
      </c>
      <c r="G52" s="169">
        <f>Staffing!AB26</f>
        <v>0</v>
      </c>
      <c r="H52" s="91"/>
      <c r="I52" s="300"/>
      <c r="J52" s="4" t="s">
        <v>296</v>
      </c>
    </row>
    <row r="53" spans="1:10" x14ac:dyDescent="0.25">
      <c r="A53" s="17"/>
      <c r="B53" s="28"/>
      <c r="G53" s="230"/>
      <c r="H53" s="230"/>
      <c r="I53" s="230"/>
    </row>
    <row r="54" spans="1:10" x14ac:dyDescent="0.25">
      <c r="A54" s="371" t="s">
        <v>244</v>
      </c>
      <c r="B54" s="371"/>
      <c r="C54" s="371"/>
      <c r="D54" s="371"/>
      <c r="E54" s="371"/>
      <c r="F54" s="371"/>
      <c r="G54" s="371"/>
      <c r="H54" s="371"/>
      <c r="I54" s="371"/>
    </row>
    <row r="55" spans="1:10" x14ac:dyDescent="0.25">
      <c r="A55" s="16" t="s">
        <v>210</v>
      </c>
      <c r="B55" s="65"/>
      <c r="C55" s="136">
        <v>0</v>
      </c>
      <c r="D55" s="136">
        <v>0</v>
      </c>
      <c r="E55" s="136">
        <v>0</v>
      </c>
      <c r="F55" s="136">
        <v>0</v>
      </c>
      <c r="G55" s="136">
        <v>0</v>
      </c>
      <c r="H55" s="96"/>
      <c r="I55" s="300"/>
      <c r="J55" s="4" t="s">
        <v>211</v>
      </c>
    </row>
    <row r="56" spans="1:10" x14ac:dyDescent="0.25">
      <c r="A56" t="s">
        <v>212</v>
      </c>
      <c r="B56" s="63"/>
      <c r="C56" s="138">
        <v>0</v>
      </c>
      <c r="D56" s="138">
        <v>0</v>
      </c>
      <c r="E56" s="138">
        <v>0</v>
      </c>
      <c r="F56" s="138">
        <v>0</v>
      </c>
      <c r="G56" s="177">
        <v>0</v>
      </c>
      <c r="H56" s="320"/>
      <c r="I56" s="300"/>
      <c r="J56" s="4" t="s">
        <v>211</v>
      </c>
    </row>
    <row r="57" spans="1:10" x14ac:dyDescent="0.25">
      <c r="A57" s="18" t="s">
        <v>295</v>
      </c>
      <c r="B57" s="64"/>
      <c r="C57" s="177">
        <v>0</v>
      </c>
      <c r="D57" s="177">
        <v>0</v>
      </c>
      <c r="E57" s="177">
        <v>0</v>
      </c>
      <c r="F57" s="177">
        <v>0</v>
      </c>
      <c r="G57" s="177">
        <v>0</v>
      </c>
      <c r="H57" s="320"/>
      <c r="I57" s="300"/>
      <c r="J57" s="4" t="s">
        <v>253</v>
      </c>
    </row>
    <row r="58" spans="1:10" x14ac:dyDescent="0.25">
      <c r="A58" s="18" t="s">
        <v>330</v>
      </c>
      <c r="B58" s="64"/>
      <c r="C58" s="171">
        <f>SUMIFS(Staffing!$H$32:$H$59,Staffing!B32:$B$59,Staffing!$A$5)</f>
        <v>0</v>
      </c>
      <c r="D58" s="171">
        <f>SUMIFS(Staffing!$M$32:$M$59,Staffing!$B$32:$B$59,Staffing!$A$5)</f>
        <v>0</v>
      </c>
      <c r="E58" s="171">
        <f>SUMIFS(Staffing!$R$32:$R$59,Staffing!$B$32:$B$59,Staffing!$A$5)</f>
        <v>0</v>
      </c>
      <c r="F58" s="171">
        <f>SUMIFS(Staffing!$W$32:$W$59,Staffing!$B$32:$B$59,Staffing!$A$5)</f>
        <v>0</v>
      </c>
      <c r="G58" s="171">
        <f>SUMIFS(Staffing!$AB$32:$AB$59,Staffing!$B$32:$B$59,Staffing!$A$5)</f>
        <v>0</v>
      </c>
      <c r="H58" s="320"/>
      <c r="I58" s="300"/>
      <c r="J58" s="4" t="s">
        <v>320</v>
      </c>
    </row>
    <row r="59" spans="1:10" x14ac:dyDescent="0.25">
      <c r="A59" s="19" t="s">
        <v>205</v>
      </c>
      <c r="B59" s="73"/>
      <c r="C59" s="139">
        <v>0</v>
      </c>
      <c r="D59" s="139">
        <v>0</v>
      </c>
      <c r="E59" s="139">
        <v>0</v>
      </c>
      <c r="F59" s="139">
        <v>0</v>
      </c>
      <c r="G59" s="139">
        <v>0</v>
      </c>
      <c r="H59" s="95"/>
      <c r="I59" s="300"/>
      <c r="J59" s="4" t="s">
        <v>206</v>
      </c>
    </row>
    <row r="60" spans="1:10" x14ac:dyDescent="0.25">
      <c r="A60" s="17"/>
      <c r="B60" s="28"/>
      <c r="G60" s="230"/>
      <c r="H60" s="230"/>
      <c r="I60" s="230"/>
    </row>
    <row r="61" spans="1:10" x14ac:dyDescent="0.25">
      <c r="A61" s="181" t="s">
        <v>245</v>
      </c>
      <c r="B61" s="372"/>
      <c r="C61" s="373"/>
      <c r="D61" s="373"/>
      <c r="E61" s="373"/>
      <c r="F61" s="373"/>
      <c r="G61" s="373"/>
      <c r="H61" s="373"/>
      <c r="I61" s="374"/>
    </row>
    <row r="62" spans="1:10" ht="30" x14ac:dyDescent="0.25">
      <c r="A62" s="87" t="s">
        <v>84</v>
      </c>
      <c r="B62" s="288">
        <v>0.214</v>
      </c>
      <c r="C62" s="288">
        <f t="shared" ref="C62:G63" si="0">B62</f>
        <v>0.214</v>
      </c>
      <c r="D62" s="288">
        <f t="shared" si="0"/>
        <v>0.214</v>
      </c>
      <c r="E62" s="288">
        <f t="shared" si="0"/>
        <v>0.214</v>
      </c>
      <c r="F62" s="288">
        <f t="shared" si="0"/>
        <v>0.214</v>
      </c>
      <c r="G62" s="288">
        <f t="shared" si="0"/>
        <v>0.214</v>
      </c>
      <c r="H62" s="318"/>
      <c r="I62" s="107"/>
      <c r="J62" s="324" t="s">
        <v>462</v>
      </c>
    </row>
    <row r="63" spans="1:10" x14ac:dyDescent="0.25">
      <c r="A63" s="88" t="s">
        <v>9</v>
      </c>
      <c r="B63" s="289">
        <v>1.4500000000000001E-2</v>
      </c>
      <c r="C63" s="290">
        <f t="shared" si="0"/>
        <v>1.4500000000000001E-2</v>
      </c>
      <c r="D63" s="290">
        <f t="shared" si="0"/>
        <v>1.4500000000000001E-2</v>
      </c>
      <c r="E63" s="290">
        <f t="shared" si="0"/>
        <v>1.4500000000000001E-2</v>
      </c>
      <c r="F63" s="290">
        <f t="shared" si="0"/>
        <v>1.4500000000000001E-2</v>
      </c>
      <c r="G63" s="290">
        <f t="shared" si="0"/>
        <v>1.4500000000000001E-2</v>
      </c>
      <c r="H63" s="319"/>
      <c r="I63" s="107"/>
      <c r="J63" s="4" t="s">
        <v>410</v>
      </c>
    </row>
    <row r="64" spans="1:10" x14ac:dyDescent="0.25">
      <c r="A64" s="18" t="s">
        <v>213</v>
      </c>
      <c r="B64" s="148">
        <v>0</v>
      </c>
      <c r="C64" s="138">
        <f t="shared" ref="C64:G66" si="1">B64*1.03</f>
        <v>0</v>
      </c>
      <c r="D64" s="138">
        <f t="shared" si="1"/>
        <v>0</v>
      </c>
      <c r="E64" s="138">
        <f t="shared" si="1"/>
        <v>0</v>
      </c>
      <c r="F64" s="138">
        <f t="shared" si="1"/>
        <v>0</v>
      </c>
      <c r="G64" s="138">
        <f t="shared" si="1"/>
        <v>0</v>
      </c>
      <c r="H64" s="93"/>
      <c r="I64" s="300"/>
      <c r="J64" s="4" t="s">
        <v>375</v>
      </c>
    </row>
    <row r="65" spans="1:10" x14ac:dyDescent="0.25">
      <c r="A65" s="18" t="s">
        <v>8</v>
      </c>
      <c r="B65" s="148">
        <v>0</v>
      </c>
      <c r="C65" s="138">
        <f t="shared" si="1"/>
        <v>0</v>
      </c>
      <c r="D65" s="138">
        <f t="shared" si="1"/>
        <v>0</v>
      </c>
      <c r="E65" s="138">
        <f t="shared" si="1"/>
        <v>0</v>
      </c>
      <c r="F65" s="138">
        <f t="shared" si="1"/>
        <v>0</v>
      </c>
      <c r="G65" s="138">
        <f t="shared" si="1"/>
        <v>0</v>
      </c>
      <c r="H65" s="93"/>
      <c r="I65" s="300"/>
      <c r="J65" s="4" t="s">
        <v>375</v>
      </c>
    </row>
    <row r="66" spans="1:10" x14ac:dyDescent="0.25">
      <c r="A66" s="18" t="s">
        <v>7</v>
      </c>
      <c r="B66" s="148">
        <v>0</v>
      </c>
      <c r="C66" s="138">
        <f t="shared" si="1"/>
        <v>0</v>
      </c>
      <c r="D66" s="138">
        <f t="shared" si="1"/>
        <v>0</v>
      </c>
      <c r="E66" s="138">
        <f t="shared" si="1"/>
        <v>0</v>
      </c>
      <c r="F66" s="138">
        <f t="shared" si="1"/>
        <v>0</v>
      </c>
      <c r="G66" s="138">
        <f t="shared" si="1"/>
        <v>0</v>
      </c>
      <c r="H66" s="93"/>
      <c r="I66" s="300"/>
      <c r="J66" s="4" t="s">
        <v>375</v>
      </c>
    </row>
    <row r="67" spans="1:10" x14ac:dyDescent="0.25">
      <c r="A67" s="18" t="s">
        <v>376</v>
      </c>
      <c r="B67" s="148">
        <v>0</v>
      </c>
      <c r="C67" s="138">
        <v>0</v>
      </c>
      <c r="D67" s="138">
        <v>0</v>
      </c>
      <c r="E67" s="138">
        <v>0</v>
      </c>
      <c r="F67" s="138">
        <v>0</v>
      </c>
      <c r="G67" s="138">
        <v>0</v>
      </c>
      <c r="H67" s="93"/>
      <c r="I67" s="300"/>
      <c r="J67" s="4" t="s">
        <v>375</v>
      </c>
    </row>
    <row r="68" spans="1:10" x14ac:dyDescent="0.25">
      <c r="A68" s="19" t="s">
        <v>59</v>
      </c>
      <c r="B68" s="149">
        <v>0</v>
      </c>
      <c r="C68" s="139">
        <v>0</v>
      </c>
      <c r="D68" s="139">
        <v>0</v>
      </c>
      <c r="E68" s="139">
        <v>0</v>
      </c>
      <c r="F68" s="139">
        <v>0</v>
      </c>
      <c r="G68" s="139">
        <v>0</v>
      </c>
      <c r="H68" s="95"/>
      <c r="I68" s="300"/>
      <c r="J68" s="4" t="s">
        <v>375</v>
      </c>
    </row>
    <row r="69" spans="1:10" x14ac:dyDescent="0.25">
      <c r="I69"/>
      <c r="J69"/>
    </row>
    <row r="70" spans="1:10" x14ac:dyDescent="0.25">
      <c r="A70" s="371" t="s">
        <v>85</v>
      </c>
      <c r="B70" s="371"/>
      <c r="C70" s="371"/>
      <c r="D70" s="371"/>
      <c r="E70" s="371"/>
      <c r="F70" s="371"/>
      <c r="G70" s="371"/>
      <c r="H70" s="371"/>
      <c r="I70" s="371"/>
    </row>
    <row r="71" spans="1:10" x14ac:dyDescent="0.25">
      <c r="A71" s="28" t="s">
        <v>86</v>
      </c>
      <c r="B71" s="178"/>
      <c r="C71" s="226">
        <f>'Purchased Services Master'!$B$3*C24</f>
        <v>0</v>
      </c>
      <c r="D71" s="226">
        <f>('Purchased Services Master'!$B$3*1.03)*D24</f>
        <v>0</v>
      </c>
      <c r="E71" s="226">
        <f>('Purchased Services Master'!$B$3*1.06)*E24</f>
        <v>0</v>
      </c>
      <c r="F71" s="226">
        <f>('Purchased Services Master'!$B$3*1.09)*F24</f>
        <v>0</v>
      </c>
      <c r="G71" s="226">
        <f>('Purchased Services Master'!$B$3*1.12)*G24</f>
        <v>0</v>
      </c>
      <c r="H71" s="92"/>
      <c r="I71" s="300"/>
      <c r="J71" s="222" t="str">
        <f>CONCATENATE("$",'Purchased Services Master'!$B3," per FPC")</f>
        <v>$56.86 per FPC</v>
      </c>
    </row>
    <row r="72" spans="1:10" x14ac:dyDescent="0.25">
      <c r="A72" s="28" t="s">
        <v>87</v>
      </c>
      <c r="B72" s="178"/>
      <c r="C72" s="226">
        <f>'Purchased Services Master'!$B$4*C24</f>
        <v>0</v>
      </c>
      <c r="D72" s="226">
        <f>('Purchased Services Master'!$B$4*1.03)*D24</f>
        <v>0</v>
      </c>
      <c r="E72" s="226">
        <f>('Purchased Services Master'!$B$4*1.06)*E24</f>
        <v>0</v>
      </c>
      <c r="F72" s="226">
        <f>('Purchased Services Master'!$B$4*1.09)*F24</f>
        <v>0</v>
      </c>
      <c r="G72" s="226">
        <f>('Purchased Services Master'!$B$4*1.12)*G24</f>
        <v>0</v>
      </c>
      <c r="H72" s="93"/>
      <c r="I72" s="300"/>
      <c r="J72" s="222" t="str">
        <f>CONCATENATE("$",'Purchased Services Master'!$B4," per FPC")</f>
        <v>$10.9 per FPC</v>
      </c>
    </row>
    <row r="73" spans="1:10" x14ac:dyDescent="0.25">
      <c r="A73" s="28" t="s">
        <v>88</v>
      </c>
      <c r="B73" s="178"/>
      <c r="C73" s="226">
        <f>'Purchased Services Master'!$B$5*C24</f>
        <v>0</v>
      </c>
      <c r="D73" s="226">
        <f>('Purchased Services Master'!$B$5*1.03)*D24</f>
        <v>0</v>
      </c>
      <c r="E73" s="226">
        <f>('Purchased Services Master'!$B$5*1.06)*E24</f>
        <v>0</v>
      </c>
      <c r="F73" s="226">
        <f>('Purchased Services Master'!$B$5*1.09)*F24</f>
        <v>0</v>
      </c>
      <c r="G73" s="226">
        <f>('Purchased Services Master'!$B$5*1.12)*G24</f>
        <v>0</v>
      </c>
      <c r="H73" s="93"/>
      <c r="I73" s="300"/>
      <c r="J73" s="222" t="str">
        <f>CONCATENATE("$",'Purchased Services Master'!$B5," per FPC")</f>
        <v>$17.57 per FPC</v>
      </c>
    </row>
    <row r="74" spans="1:10" ht="30" x14ac:dyDescent="0.25">
      <c r="A74" s="61" t="s">
        <v>89</v>
      </c>
      <c r="B74" s="178"/>
      <c r="C74" s="226">
        <f>'Purchased Services Master'!$B6*C$24</f>
        <v>0</v>
      </c>
      <c r="D74" s="226">
        <f>('Purchased Services Master'!$B$6*1.03)*D24</f>
        <v>0</v>
      </c>
      <c r="E74" s="226">
        <f>('Purchased Services Master'!$B$6*1.06)*E24</f>
        <v>0</v>
      </c>
      <c r="F74" s="226">
        <f>('Purchased Services Master'!$B$6*1.09)*F24</f>
        <v>0</v>
      </c>
      <c r="G74" s="226">
        <f>('Purchased Services Master'!$B$6*1.12)*G24</f>
        <v>0</v>
      </c>
      <c r="H74" s="93"/>
      <c r="I74" s="300"/>
      <c r="J74" s="222" t="str">
        <f>CONCATENATE("$",'Purchased Services Master'!$B6," per FPC")</f>
        <v>$24.84 per FPC</v>
      </c>
    </row>
    <row r="75" spans="1:10" x14ac:dyDescent="0.25">
      <c r="A75" s="28" t="s">
        <v>307</v>
      </c>
      <c r="B75" s="178"/>
      <c r="C75" s="226">
        <f>'Purchased Services Master'!$B7*C$24</f>
        <v>0</v>
      </c>
      <c r="D75" s="226">
        <f>('Purchased Services Master'!$B$7*1.03)*D24</f>
        <v>0</v>
      </c>
      <c r="E75" s="226">
        <f>('Purchased Services Master'!$B$7*1.06)*E24</f>
        <v>0</v>
      </c>
      <c r="F75" s="226">
        <f>('Purchased Services Master'!$B$7*1.09)*F24</f>
        <v>0</v>
      </c>
      <c r="G75" s="226">
        <f>('Purchased Services Master'!$B$7*1.12)*G24</f>
        <v>0</v>
      </c>
      <c r="H75" s="93"/>
      <c r="I75" s="300"/>
      <c r="J75" s="222" t="str">
        <f>CONCATENATE("$",'Purchased Services Master'!$B7," per FPC")</f>
        <v>$25.12 per FPC</v>
      </c>
    </row>
    <row r="76" spans="1:10" x14ac:dyDescent="0.25">
      <c r="A76" s="28" t="s">
        <v>308</v>
      </c>
      <c r="B76" s="178"/>
      <c r="C76" s="226">
        <f>'Purchased Services Master'!$C$8*Staffing!$H$62</f>
        <v>0</v>
      </c>
      <c r="D76" s="226">
        <f>('Purchased Services Master'!$C$8*1.03)*Staffing!$M$62</f>
        <v>0</v>
      </c>
      <c r="E76" s="226">
        <f>('Purchased Services Master'!$C$8*1.06)*Staffing!$R$62</f>
        <v>0</v>
      </c>
      <c r="F76" s="226">
        <f>('Purchased Services Master'!$C$8*1.09)*Staffing!$W$62</f>
        <v>0</v>
      </c>
      <c r="G76" s="226">
        <f>('Purchased Services Master'!$C$8*1.12)*Staffing!$AB$62</f>
        <v>0</v>
      </c>
      <c r="H76" s="93"/>
      <c r="I76" s="300"/>
      <c r="J76" s="312" t="str">
        <f>'Purchased Services Master'!B8</f>
        <v>Contingent Worker Fee at 0.125 (x FTEmployee) x $51.94</v>
      </c>
    </row>
    <row r="77" spans="1:10" x14ac:dyDescent="0.25">
      <c r="A77" s="28" t="s">
        <v>90</v>
      </c>
      <c r="B77" s="178"/>
      <c r="C77" s="226">
        <f>'Purchased Services Master'!$B$9*C24</f>
        <v>0</v>
      </c>
      <c r="D77" s="226">
        <f>('Purchased Services Master'!$B$9*1.03)*D24</f>
        <v>0</v>
      </c>
      <c r="E77" s="226">
        <f>('Purchased Services Master'!$B$9*1.06)*E24</f>
        <v>0</v>
      </c>
      <c r="F77" s="226">
        <f>('Purchased Services Master'!$B$9*1.09)*F24</f>
        <v>0</v>
      </c>
      <c r="G77" s="226">
        <f>('Purchased Services Master'!$B$9*1.12)*G24</f>
        <v>0</v>
      </c>
      <c r="H77" s="94"/>
      <c r="I77" s="300"/>
      <c r="J77" s="222" t="str">
        <f>CONCATENATE("$",'Purchased Services Master'!$B9," per FPC")</f>
        <v>$4.39 per FPC</v>
      </c>
    </row>
    <row r="78" spans="1:10" x14ac:dyDescent="0.25">
      <c r="A78" s="28" t="s">
        <v>364</v>
      </c>
      <c r="B78" s="178"/>
      <c r="C78" s="225"/>
      <c r="D78" s="226">
        <f>$B$39*'Purchased Services Master'!$C$11</f>
        <v>0</v>
      </c>
      <c r="E78" s="226">
        <f>$B$39*'Purchased Services Master'!$C$11</f>
        <v>0</v>
      </c>
      <c r="F78" s="225"/>
      <c r="G78" s="225"/>
      <c r="H78" s="94"/>
      <c r="I78" s="300"/>
      <c r="J78" s="313" t="str">
        <f>'Purchased Services Master'!B11</f>
        <v>3% Administration Fee in Year 2 and 3</v>
      </c>
    </row>
    <row r="79" spans="1:10" x14ac:dyDescent="0.25">
      <c r="A79" s="28" t="s">
        <v>103</v>
      </c>
      <c r="B79" s="178"/>
      <c r="C79" s="226">
        <f>'Purchased Services Master'!$B12*Assumptions!C$24</f>
        <v>0</v>
      </c>
      <c r="D79" s="226">
        <f>('Purchased Services Master'!$B12*1.03)*Assumptions!D$24</f>
        <v>0</v>
      </c>
      <c r="E79" s="226">
        <f>('Purchased Services Master'!$B12*1.06)*Assumptions!E$24</f>
        <v>0</v>
      </c>
      <c r="F79" s="226">
        <f>('Purchased Services Master'!$B12*1.09)*Assumptions!F$24</f>
        <v>0</v>
      </c>
      <c r="G79" s="226">
        <f>('Purchased Services Master'!$B12*1.12)*Assumptions!G$24</f>
        <v>0</v>
      </c>
      <c r="H79" s="94"/>
      <c r="I79" s="300"/>
      <c r="J79" s="222" t="str">
        <f>CONCATENATE("$",'Purchased Services Master'!$B$12," ","per FPC")</f>
        <v>$4.79 per FPC</v>
      </c>
    </row>
    <row r="80" spans="1:10" x14ac:dyDescent="0.25">
      <c r="A80" s="28" t="s">
        <v>401</v>
      </c>
      <c r="B80" s="178"/>
      <c r="C80" s="226">
        <f>'Purchased Services Master'!$B13*Assumptions!C$24</f>
        <v>0</v>
      </c>
      <c r="D80" s="226">
        <f>('Purchased Services Master'!$B13*1.03)*Assumptions!D$24</f>
        <v>0</v>
      </c>
      <c r="E80" s="226">
        <f>('Purchased Services Master'!$B13*1.06)*Assumptions!E$24</f>
        <v>0</v>
      </c>
      <c r="F80" s="226">
        <f>('Purchased Services Master'!$B13*1.09)*Assumptions!F$24</f>
        <v>0</v>
      </c>
      <c r="G80" s="226">
        <f>('Purchased Services Master'!$B13*1.12)*Assumptions!G$24</f>
        <v>0</v>
      </c>
      <c r="H80" s="94"/>
      <c r="I80" s="300"/>
      <c r="J80" s="222" t="str">
        <f>CONCATENATE("$",'Purchased Services Master'!$B$13," ","per FPC")</f>
        <v>$1.11 per FPC</v>
      </c>
    </row>
    <row r="81" spans="1:10" x14ac:dyDescent="0.25">
      <c r="A81" s="28" t="s">
        <v>396</v>
      </c>
      <c r="B81" s="178"/>
      <c r="C81" s="226">
        <f>'Purchased Services Master'!$B$14*(C24*C26)</f>
        <v>0</v>
      </c>
      <c r="D81" s="226">
        <f>('Purchased Services Master'!$B$14*(D24*D26))*1.03</f>
        <v>0</v>
      </c>
      <c r="E81" s="226">
        <f>('Purchased Services Master'!$B$14*(E24*E26))*1.06</f>
        <v>0</v>
      </c>
      <c r="F81" s="226">
        <f>('Purchased Services Master'!$B$14*(F24*F26))*1.09</f>
        <v>0</v>
      </c>
      <c r="G81" s="226">
        <f>('Purchased Services Master'!$B$14*(G24*G26))*1.12</f>
        <v>0</v>
      </c>
      <c r="H81" s="94"/>
      <c r="I81" s="300"/>
      <c r="J81" s="222" t="str">
        <f>CONCATENATE("$",'Purchased Services Master'!$B$14," ","per ELD student")</f>
        <v>$190.6 per ELD student</v>
      </c>
    </row>
    <row r="82" spans="1:10" x14ac:dyDescent="0.25">
      <c r="A82" s="28" t="s">
        <v>397</v>
      </c>
      <c r="B82" s="178"/>
      <c r="C82" s="226">
        <f>'Purchased Services Master'!$B15*Assumptions!C$24</f>
        <v>0</v>
      </c>
      <c r="D82" s="226">
        <f>('Purchased Services Master'!$B15*1.03)*Assumptions!D$24</f>
        <v>0</v>
      </c>
      <c r="E82" s="226">
        <f>('Purchased Services Master'!$B15*1.06)*Assumptions!E$24</f>
        <v>0</v>
      </c>
      <c r="F82" s="226">
        <f>('Purchased Services Master'!$B15*1.09)*Assumptions!F$24</f>
        <v>0</v>
      </c>
      <c r="G82" s="226">
        <f>('Purchased Services Master'!$B15*1.12)*Assumptions!G$24</f>
        <v>0</v>
      </c>
      <c r="H82" s="94"/>
      <c r="I82" s="300"/>
      <c r="J82" s="222" t="str">
        <f>CONCATENATE("$",'Purchased Services Master'!$B$15," ","per FPC")</f>
        <v>$9.22 per FPC</v>
      </c>
    </row>
    <row r="83" spans="1:10" x14ac:dyDescent="0.25">
      <c r="A83" s="265" t="s">
        <v>160</v>
      </c>
      <c r="B83" s="179"/>
      <c r="C83" s="226">
        <f>'Purchased Services Master'!$B10*Assumptions!C$24</f>
        <v>0</v>
      </c>
      <c r="D83" s="226">
        <f>('Purchased Services Master'!$B10*1.03)*Assumptions!D$24</f>
        <v>0</v>
      </c>
      <c r="E83" s="226">
        <f>('Purchased Services Master'!$B10*1.06)*Assumptions!E$24</f>
        <v>0</v>
      </c>
      <c r="F83" s="226">
        <f>('Purchased Services Master'!$B10*1.09)*Assumptions!F$24</f>
        <v>0</v>
      </c>
      <c r="G83" s="226">
        <f>('Purchased Services Master'!$B10*1.12)*Assumptions!G$24</f>
        <v>0</v>
      </c>
      <c r="H83" s="95"/>
      <c r="I83" s="300"/>
      <c r="J83" s="222" t="str">
        <f>CONCATENATE("$",'Purchased Services Master'!$B10," per FPC")</f>
        <v>$679.8 per FPC</v>
      </c>
    </row>
    <row r="84" spans="1:10" x14ac:dyDescent="0.25">
      <c r="A84" s="18"/>
      <c r="B84" s="39"/>
      <c r="C84" s="29"/>
      <c r="D84" s="29"/>
      <c r="E84" s="29"/>
      <c r="F84" s="29"/>
      <c r="G84" s="231"/>
      <c r="H84" s="231"/>
      <c r="I84" s="232"/>
      <c r="J84" s="222"/>
    </row>
    <row r="85" spans="1:10" x14ac:dyDescent="0.25">
      <c r="A85" s="378" t="s">
        <v>91</v>
      </c>
      <c r="B85" s="378"/>
      <c r="C85" s="378"/>
      <c r="D85" s="378"/>
      <c r="E85" s="378"/>
      <c r="F85" s="378"/>
      <c r="G85" s="378"/>
      <c r="H85" s="378"/>
      <c r="I85" s="378"/>
    </row>
    <row r="86" spans="1:10" x14ac:dyDescent="0.25">
      <c r="A86" s="28" t="s">
        <v>92</v>
      </c>
      <c r="B86" s="229">
        <v>0</v>
      </c>
      <c r="C86" s="229">
        <v>0</v>
      </c>
      <c r="D86" s="229">
        <v>0</v>
      </c>
      <c r="E86" s="229">
        <v>0</v>
      </c>
      <c r="F86" s="229">
        <v>0</v>
      </c>
      <c r="G86" s="229">
        <v>0</v>
      </c>
      <c r="H86" s="160" t="s">
        <v>292</v>
      </c>
      <c r="I86" s="300"/>
      <c r="J86" s="222" t="str">
        <f>VLOOKUP(A86,'Purchased Services Master'!A:B,2,FALSE)</f>
        <v>Actual Cost</v>
      </c>
    </row>
    <row r="87" spans="1:10" x14ac:dyDescent="0.25">
      <c r="A87" s="28" t="s">
        <v>451</v>
      </c>
      <c r="B87" s="229">
        <v>0</v>
      </c>
      <c r="C87" s="229">
        <v>0</v>
      </c>
      <c r="D87" s="229">
        <v>0</v>
      </c>
      <c r="E87" s="229">
        <v>0</v>
      </c>
      <c r="F87" s="229">
        <v>0</v>
      </c>
      <c r="G87" s="229">
        <v>0</v>
      </c>
      <c r="H87" s="160" t="s">
        <v>292</v>
      </c>
      <c r="I87" s="300"/>
      <c r="J87" s="222" t="str">
        <f>CONCATENATE("$",'Purchased Services Master'!$B$20," ","per test")</f>
        <v>$11.45 per test</v>
      </c>
    </row>
    <row r="88" spans="1:10" x14ac:dyDescent="0.25">
      <c r="A88" s="28" t="s">
        <v>426</v>
      </c>
      <c r="B88" s="229">
        <v>0</v>
      </c>
      <c r="C88" s="229">
        <v>0</v>
      </c>
      <c r="D88" s="229">
        <v>0</v>
      </c>
      <c r="E88" s="229">
        <v>0</v>
      </c>
      <c r="F88" s="229">
        <v>0</v>
      </c>
      <c r="G88" s="229">
        <v>0</v>
      </c>
      <c r="H88" s="160" t="s">
        <v>293</v>
      </c>
      <c r="I88" s="300"/>
      <c r="J88" s="222" t="str">
        <f>CONCATENATE("$",'Purchased Services Master'!$B$21," ","per test")</f>
        <v>$12 per test</v>
      </c>
    </row>
    <row r="89" spans="1:10" x14ac:dyDescent="0.25">
      <c r="A89" s="28" t="s">
        <v>398</v>
      </c>
      <c r="B89" s="229">
        <v>0</v>
      </c>
      <c r="C89" s="229">
        <v>0</v>
      </c>
      <c r="D89" s="229">
        <v>0</v>
      </c>
      <c r="E89" s="229">
        <v>0</v>
      </c>
      <c r="F89" s="229">
        <v>0</v>
      </c>
      <c r="G89" s="229">
        <v>0</v>
      </c>
      <c r="H89" s="160" t="s">
        <v>293</v>
      </c>
      <c r="I89" s="300"/>
      <c r="J89" s="222" t="str">
        <f>CONCATENATE("$",'Purchased Services Master'!$B$22," ","per test")</f>
        <v>$2.75 per test</v>
      </c>
    </row>
    <row r="90" spans="1:10" x14ac:dyDescent="0.25">
      <c r="A90" s="28" t="s">
        <v>400</v>
      </c>
      <c r="B90" s="229">
        <v>0</v>
      </c>
      <c r="C90" s="229">
        <v>0</v>
      </c>
      <c r="D90" s="229">
        <v>0</v>
      </c>
      <c r="E90" s="229">
        <v>0</v>
      </c>
      <c r="F90" s="229">
        <v>0</v>
      </c>
      <c r="G90" s="229">
        <v>0</v>
      </c>
      <c r="H90" s="160" t="s">
        <v>293</v>
      </c>
      <c r="I90" s="300"/>
      <c r="J90" s="222" t="str">
        <f>CONCATENATE("$",'Purchased Services Master'!$B$23,"0 ","per test")</f>
        <v>$5.80 per test</v>
      </c>
    </row>
    <row r="91" spans="1:10" x14ac:dyDescent="0.25">
      <c r="A91" s="18"/>
      <c r="B91" s="40"/>
      <c r="C91" s="41"/>
      <c r="D91" s="41"/>
      <c r="E91" s="41"/>
      <c r="F91" s="41"/>
      <c r="G91" s="233"/>
      <c r="H91" s="233"/>
      <c r="I91" s="232"/>
    </row>
    <row r="92" spans="1:10" x14ac:dyDescent="0.25">
      <c r="A92" s="370" t="s">
        <v>95</v>
      </c>
      <c r="B92" s="370"/>
      <c r="C92" s="370"/>
      <c r="D92" s="370"/>
      <c r="E92" s="370"/>
      <c r="F92" s="370"/>
      <c r="G92" s="370"/>
      <c r="H92" s="370"/>
      <c r="I92" s="370"/>
    </row>
    <row r="93" spans="1:10" x14ac:dyDescent="0.25">
      <c r="A93" s="54" t="s">
        <v>391</v>
      </c>
      <c r="B93" s="228">
        <v>0</v>
      </c>
      <c r="C93" s="228">
        <v>0</v>
      </c>
      <c r="D93" s="228">
        <v>0</v>
      </c>
      <c r="E93" s="228">
        <v>0</v>
      </c>
      <c r="F93" s="228">
        <v>0</v>
      </c>
      <c r="G93" s="228">
        <v>0</v>
      </c>
      <c r="H93" s="158" t="s">
        <v>292</v>
      </c>
      <c r="I93" s="300"/>
      <c r="J93" s="222" t="str">
        <f>VLOOKUP(A93,'Purchased Services Master'!A:B,2,FALSE)</f>
        <v>3.35% processing fee to third party vendor</v>
      </c>
    </row>
    <row r="94" spans="1:10" x14ac:dyDescent="0.25">
      <c r="A94" s="20" t="s">
        <v>97</v>
      </c>
      <c r="B94" s="227">
        <f>IF($H94="yes",'Purchased Services Master'!$B$28*B$24,0)</f>
        <v>0</v>
      </c>
      <c r="C94" s="227">
        <f>IF($H94="yes",'Purchased Services Master'!$B$28*C$24,IF($H94="yes - no year 0",'Purchased Services Master'!$B$28*C$24,0))</f>
        <v>0</v>
      </c>
      <c r="D94" s="227">
        <f>IF($H94="yes",'Purchased Services Master'!$B$28*D$24,IF($H94="yes - no year 0",'Purchased Services Master'!$B$28*D$24,0))</f>
        <v>0</v>
      </c>
      <c r="E94" s="227">
        <f>IF($H94="yes",'Purchased Services Master'!$B$28*E$24,IF($H94="yes - no year 0",'Purchased Services Master'!$B$28*E$24,0))</f>
        <v>0</v>
      </c>
      <c r="F94" s="227">
        <f>IF($H94="yes",'Purchased Services Master'!$B$28*F$24,IF($H94="yes - no year 0",'Purchased Services Master'!$B$28*F$24,0))</f>
        <v>0</v>
      </c>
      <c r="G94" s="227">
        <f>IF($H94="yes",'Purchased Services Master'!$B$28*G$24,IF($H94="yes - no year 0",'Purchased Services Master'!$B$28*G$24,0))</f>
        <v>0</v>
      </c>
      <c r="H94" s="159" t="s">
        <v>321</v>
      </c>
      <c r="I94" s="300"/>
      <c r="J94" s="222" t="str">
        <f>CONCATENATE("$",'Purchased Services Master'!$B$28," per FPC, plus cost of postage")</f>
        <v>$2 per FPC, plus cost of postage</v>
      </c>
    </row>
    <row r="95" spans="1:10" x14ac:dyDescent="0.25">
      <c r="A95" s="18"/>
      <c r="B95" s="40"/>
      <c r="C95" s="41"/>
      <c r="D95" s="41"/>
      <c r="E95" s="41"/>
      <c r="F95" s="41"/>
      <c r="G95" s="233"/>
      <c r="H95" s="233"/>
      <c r="I95" s="232"/>
    </row>
    <row r="96" spans="1:10" x14ac:dyDescent="0.25">
      <c r="A96" s="370" t="s">
        <v>298</v>
      </c>
      <c r="B96" s="370"/>
      <c r="C96" s="370"/>
      <c r="D96" s="370"/>
      <c r="E96" s="370"/>
      <c r="F96" s="370"/>
      <c r="G96" s="370"/>
      <c r="H96" s="370"/>
      <c r="I96" s="370"/>
    </row>
    <row r="97" spans="1:10" ht="60" x14ac:dyDescent="0.25">
      <c r="A97" s="54" t="s">
        <v>98</v>
      </c>
      <c r="B97" s="228">
        <v>0</v>
      </c>
      <c r="C97" s="228">
        <v>0</v>
      </c>
      <c r="D97" s="228">
        <v>0</v>
      </c>
      <c r="E97" s="228">
        <v>0</v>
      </c>
      <c r="F97" s="228">
        <v>0</v>
      </c>
      <c r="G97" s="228">
        <v>0</v>
      </c>
      <c r="H97" s="158" t="s">
        <v>292</v>
      </c>
      <c r="I97" s="300"/>
      <c r="J97" s="222" t="str">
        <f>CONCATENATE(VLOOKUP(A97,'Purchased Services Master'!A:B,2,FALSE)," ",VLOOKUP(A97,'Purchased Services Master'!A:C,3,FALSE))</f>
        <v>Actual Cost 1-20; $100
21-50; $200
51-100; $300
100+; $400</v>
      </c>
    </row>
    <row r="98" spans="1:10" x14ac:dyDescent="0.25">
      <c r="A98" s="28" t="s">
        <v>99</v>
      </c>
      <c r="B98" s="229">
        <v>0</v>
      </c>
      <c r="C98" s="229">
        <v>0</v>
      </c>
      <c r="D98" s="229">
        <v>0</v>
      </c>
      <c r="E98" s="229">
        <v>0</v>
      </c>
      <c r="F98" s="229">
        <v>0</v>
      </c>
      <c r="G98" s="229">
        <v>0</v>
      </c>
      <c r="H98" s="160" t="s">
        <v>292</v>
      </c>
      <c r="I98" s="300"/>
      <c r="J98" s="222" t="str">
        <f>VLOOKUP(A98,'Purchased Services Master'!A:B,2,FALSE)</f>
        <v>$60 per participant</v>
      </c>
    </row>
    <row r="99" spans="1:10" x14ac:dyDescent="0.25">
      <c r="A99" s="20" t="s">
        <v>101</v>
      </c>
      <c r="B99" s="234">
        <v>0</v>
      </c>
      <c r="C99" s="234">
        <v>0</v>
      </c>
      <c r="D99" s="234">
        <v>0</v>
      </c>
      <c r="E99" s="234">
        <v>0</v>
      </c>
      <c r="F99" s="234">
        <v>0</v>
      </c>
      <c r="G99" s="234">
        <v>0</v>
      </c>
      <c r="H99" s="159" t="s">
        <v>293</v>
      </c>
      <c r="I99" s="300"/>
      <c r="J99" s="222" t="str">
        <f>VLOOKUP(A99,'Purchased Services Master'!A:B,2,FALSE)&amp;" after 2 free courses if space available"</f>
        <v>$350 per course after 2 free courses if space available</v>
      </c>
    </row>
    <row r="100" spans="1:10" x14ac:dyDescent="0.25">
      <c r="A100" s="18"/>
      <c r="B100" s="39"/>
      <c r="C100" s="29"/>
      <c r="D100" s="29"/>
      <c r="E100" s="29"/>
      <c r="F100" s="29"/>
      <c r="G100" s="231"/>
      <c r="H100" s="231"/>
      <c r="I100" s="232"/>
    </row>
    <row r="101" spans="1:10" x14ac:dyDescent="0.25">
      <c r="A101" s="370" t="s">
        <v>102</v>
      </c>
      <c r="B101" s="370"/>
      <c r="C101" s="370"/>
      <c r="D101" s="370"/>
      <c r="E101" s="370"/>
      <c r="F101" s="370"/>
      <c r="G101" s="370"/>
      <c r="H101" s="370"/>
      <c r="I101" s="370"/>
    </row>
    <row r="102" spans="1:10" x14ac:dyDescent="0.25">
      <c r="A102" s="20" t="s">
        <v>104</v>
      </c>
      <c r="B102" s="234">
        <v>0</v>
      </c>
      <c r="C102" s="234">
        <v>0</v>
      </c>
      <c r="D102" s="234">
        <v>0</v>
      </c>
      <c r="E102" s="234">
        <v>0</v>
      </c>
      <c r="F102" s="234">
        <v>0</v>
      </c>
      <c r="G102" s="234">
        <v>0</v>
      </c>
      <c r="H102" s="159" t="s">
        <v>293</v>
      </c>
      <c r="I102" s="300"/>
      <c r="J102" s="222" t="str">
        <f>VLOOKUP(A102,'Purchased Services Master'!A:B,2,FALSE)</f>
        <v>Actual Cost per student</v>
      </c>
    </row>
    <row r="103" spans="1:10" x14ac:dyDescent="0.25">
      <c r="A103" s="18"/>
      <c r="B103" s="40"/>
      <c r="C103" s="41"/>
      <c r="D103" s="41"/>
      <c r="E103" s="41"/>
      <c r="F103" s="41"/>
      <c r="G103" s="233"/>
      <c r="H103" s="233"/>
      <c r="I103" s="232"/>
    </row>
    <row r="104" spans="1:10" x14ac:dyDescent="0.25">
      <c r="A104" s="378" t="s">
        <v>370</v>
      </c>
      <c r="B104" s="378"/>
      <c r="C104" s="378"/>
      <c r="D104" s="378"/>
      <c r="E104" s="378"/>
      <c r="F104" s="378"/>
      <c r="G104" s="378"/>
      <c r="H104" s="378"/>
      <c r="I104" s="378"/>
    </row>
    <row r="105" spans="1:10" x14ac:dyDescent="0.25">
      <c r="A105" s="54" t="s">
        <v>371</v>
      </c>
      <c r="B105" s="228">
        <v>0</v>
      </c>
      <c r="C105" s="228">
        <v>0</v>
      </c>
      <c r="D105" s="228">
        <v>0</v>
      </c>
      <c r="E105" s="228">
        <v>0</v>
      </c>
      <c r="F105" s="228">
        <v>0</v>
      </c>
      <c r="G105" s="228">
        <v>0</v>
      </c>
      <c r="H105" s="158" t="s">
        <v>293</v>
      </c>
      <c r="I105" s="300"/>
      <c r="J105" s="222" t="str">
        <f>VLOOKUP(A105,'Purchased Services Master'!A:B,2,FALSE)</f>
        <v>$50 per posting</v>
      </c>
    </row>
    <row r="106" spans="1:10" x14ac:dyDescent="0.25">
      <c r="A106" s="28" t="s">
        <v>106</v>
      </c>
      <c r="B106" s="226">
        <f>IF(AND($H106="yes"),'Purchased Services Master'!$B$40,IF(AND($H106="yes - no year 0"),0,0))</f>
        <v>0</v>
      </c>
      <c r="C106" s="226">
        <f>IF(B106=600,0,IF(AND($H106="yes"),'Purchased Services Master'!$B$40,IF(AND($H106="yes - no year 0"),'Purchased Services Master'!$B$40,0)))</f>
        <v>0</v>
      </c>
      <c r="D106" s="226">
        <f>IF(C106=600,0,IF(B106=600,0,IF(AND($H106="yes"),'Purchased Services Master'!$B$40,IF(AND($H106="yes - no year 0"),'Purchased Services Master'!$B$40,0))))</f>
        <v>0</v>
      </c>
      <c r="E106" s="226">
        <f>IF(D106=600,0,IF(B106=600,0,IF(C106=600,0,IF(AND($H106="yes"),'Purchased Services Master'!$B$40,IF(AND($H106="yes - no year 0"),'Purchased Services Master'!$B$40,0)))))</f>
        <v>0</v>
      </c>
      <c r="F106" s="226">
        <f>IF(E106=600,0,IF(B106=600,0,IF(C106=600,0,IF(AND($H106="yes"),'Purchased Services Master'!$B$40,IF(AND($H106="yes - no year 0"),'Purchased Services Master'!$B$40,0)))))</f>
        <v>0</v>
      </c>
      <c r="G106" s="226">
        <f>IF(F106=600,0,IF(B106=600,0,IF(C106=600,0,IF(AND($H106="yes"),'Purchased Services Master'!$B$40,IF(AND($H106="yes - no year 0"),'Purchased Services Master'!$B$40,0)))))</f>
        <v>0</v>
      </c>
      <c r="H106" s="160" t="s">
        <v>293</v>
      </c>
      <c r="I106" s="300"/>
      <c r="J106" s="222" t="str">
        <f>CONCATENATE("$",'Purchased Services Master'!B40," one time setup fee")</f>
        <v>$600 one time setup fee</v>
      </c>
    </row>
    <row r="107" spans="1:10" x14ac:dyDescent="0.25">
      <c r="A107" s="28" t="s">
        <v>108</v>
      </c>
      <c r="B107" s="229">
        <v>0</v>
      </c>
      <c r="C107" s="229">
        <v>0</v>
      </c>
      <c r="D107" s="229">
        <v>0</v>
      </c>
      <c r="E107" s="229">
        <v>0</v>
      </c>
      <c r="F107" s="229">
        <v>0</v>
      </c>
      <c r="G107" s="229">
        <v>0</v>
      </c>
      <c r="H107" s="160" t="s">
        <v>293</v>
      </c>
      <c r="I107" s="300"/>
      <c r="J107" s="222" t="s">
        <v>328</v>
      </c>
    </row>
    <row r="108" spans="1:10" x14ac:dyDescent="0.25">
      <c r="A108" s="20" t="s">
        <v>107</v>
      </c>
      <c r="B108" s="227">
        <f>IF(AND($H108="yes"),'Purchased Services Master'!$B41,IF(AND($H108="yes - no year 0"),0,0))</f>
        <v>0</v>
      </c>
      <c r="C108" s="227">
        <f>IF(AND($H108="yes"),'Purchased Services Master'!$B41,IF(AND($H108="yes - no year 0"),'Purchased Services Master'!$B41,0))</f>
        <v>0</v>
      </c>
      <c r="D108" s="227">
        <f>IF(AND($H108="yes"),'Purchased Services Master'!$B41,IF(AND($H108="yes - no year 0"),'Purchased Services Master'!$B41,0))</f>
        <v>0</v>
      </c>
      <c r="E108" s="227">
        <f>IF(AND($H108="yes"),'Purchased Services Master'!$B41,IF(AND($H108="yes - no year 0"),'Purchased Services Master'!$B41,0))</f>
        <v>0</v>
      </c>
      <c r="F108" s="227">
        <f>IF(AND($H108="yes"),'Purchased Services Master'!$B41,IF(AND($H108="yes - no year 0"),'Purchased Services Master'!$B41,0))</f>
        <v>0</v>
      </c>
      <c r="G108" s="227">
        <f>IF(AND($H108="yes"),'Purchased Services Master'!$B41,IF(AND($H108="yes - no year 0"),'Purchased Services Master'!$B41,0))</f>
        <v>0</v>
      </c>
      <c r="H108" s="159" t="s">
        <v>293</v>
      </c>
      <c r="I108" s="300"/>
      <c r="J108" s="321" t="s">
        <v>468</v>
      </c>
    </row>
    <row r="109" spans="1:10" x14ac:dyDescent="0.25">
      <c r="A109" s="18"/>
      <c r="B109" s="40"/>
      <c r="C109" s="41"/>
      <c r="D109" s="41"/>
      <c r="E109" s="41"/>
      <c r="F109" s="41"/>
      <c r="G109" s="233"/>
      <c r="H109" s="233"/>
      <c r="I109" s="232"/>
    </row>
    <row r="110" spans="1:10" x14ac:dyDescent="0.25">
      <c r="A110" s="370" t="s">
        <v>374</v>
      </c>
      <c r="B110" s="370"/>
      <c r="C110" s="370"/>
      <c r="D110" s="370"/>
      <c r="E110" s="370"/>
      <c r="F110" s="370"/>
      <c r="G110" s="370"/>
      <c r="H110" s="370"/>
      <c r="I110" s="370"/>
      <c r="J110" s="302"/>
    </row>
    <row r="111" spans="1:10" x14ac:dyDescent="0.25">
      <c r="A111" s="54" t="s">
        <v>448</v>
      </c>
      <c r="B111" s="235">
        <f>IF(AND($H111="yes"),'Purchased Services Master'!$B44,IF(AND($H111="yes - no year 0"),0,0))</f>
        <v>0</v>
      </c>
      <c r="C111" s="235">
        <f>IF(AND($H111="yes"),'Purchased Services Master'!$B44,IF(AND($H111="yes - no year 0"),'Purchased Services Master'!$B44,0))</f>
        <v>0</v>
      </c>
      <c r="D111" s="235">
        <f>IF(AND($H111="yes"),'Purchased Services Master'!$B44,IF(AND($H111="yes - no year 0"),'Purchased Services Master'!$B$44,0))</f>
        <v>0</v>
      </c>
      <c r="E111" s="235">
        <f>IF(AND($H111="yes"),'Purchased Services Master'!$B44,IF(AND($H111="yes - no year 0"),'Purchased Services Master'!$B$44,0))</f>
        <v>0</v>
      </c>
      <c r="F111" s="235">
        <f>IF(AND($H111="yes"),'Purchased Services Master'!$B44,IF(AND($H111="yes - no year 0"),'Purchased Services Master'!$B$44,0))</f>
        <v>0</v>
      </c>
      <c r="G111" s="235">
        <f>IF(AND($H111="yes"),'Purchased Services Master'!$B44,IF(AND($H111="yes - no year 0"),'Purchased Services Master'!$B$44,0))</f>
        <v>0</v>
      </c>
      <c r="H111" s="158"/>
      <c r="I111" s="300"/>
      <c r="J111" s="222" t="str">
        <f>'Purchased Services Master'!C44</f>
        <v>$698.24 per month</v>
      </c>
    </row>
    <row r="112" spans="1:10" x14ac:dyDescent="0.25">
      <c r="A112" s="28" t="s">
        <v>217</v>
      </c>
      <c r="B112" s="226">
        <f>IF(AND($H112="yes"),'Purchased Services Master'!$B45,IF(AND($H112="yes - no year 0"),0,0))</f>
        <v>0</v>
      </c>
      <c r="C112" s="226">
        <f>IF(B112=8000,0,IF(AND($H112="yes"),'Purchased Services Master'!$B$40,IF(AND($H112="yes - no year 0"),'Purchased Services Master'!$B$45,0)))</f>
        <v>0</v>
      </c>
      <c r="D112" s="226">
        <f>IF(C112=8000,0,IF(B112=8000,0,IF(AND($H112="yes"),'Purchased Services Master'!$B$40,IF(AND($H112="yes - no year 0"),'Purchased Services Master'!$B$45,0))))</f>
        <v>0</v>
      </c>
      <c r="E112" s="226">
        <f>IF(D112=8000,0,IF(B112=8000,0,IF(C112=8000,0,IF(AND($H112="yes"),'Purchased Services Master'!$B$40,IF(AND($H112="yes - no year 0"),'Purchased Services Master'!$B$45,0)))))</f>
        <v>0</v>
      </c>
      <c r="F112" s="226">
        <f>IF(E112=8000,0,IF(B112=8000,0,IF(C112=8000,0,IF(AND($H112="yes"),'Purchased Services Master'!$B$40,IF(AND($H112="yes - no year 0"),'Purchased Services Master'!$B$45,0)))))</f>
        <v>0</v>
      </c>
      <c r="G112" s="226">
        <f>IF(F112=8000,0,IF(B112=8000,0,IF(C112=8000,0,IF(AND($H112="yes"),'Purchased Services Master'!$B$40,IF(AND($H112="yes - no year 0"),'Purchased Services Master'!$B$45,0)))))</f>
        <v>0</v>
      </c>
      <c r="H112" s="160"/>
      <c r="I112" s="300"/>
      <c r="J112" s="222" t="str">
        <f>CONCATENATE("$",VLOOKUP(A112,'Purchased Services Master'!A:C,3,FALSE))</f>
        <v>$8000 one-time router cost</v>
      </c>
    </row>
    <row r="113" spans="1:10" x14ac:dyDescent="0.25">
      <c r="A113" s="20" t="s">
        <v>218</v>
      </c>
      <c r="B113" s="227">
        <f>IF(AND($H113="yes"),'Purchased Services Master'!$B46,IF(AND($H113="yes - no year 0"),0,0))</f>
        <v>0</v>
      </c>
      <c r="C113" s="227">
        <f>IF(AND($H113="yes"),'Purchased Services Master'!$B46,IF(AND($H113="yes - no year 0"),'Purchased Services Master'!$B$46,0))</f>
        <v>0</v>
      </c>
      <c r="D113" s="227">
        <f>IF(AND($H113="yes"),'Purchased Services Master'!$B46,IF(AND($H113="yes - no year 0"),'Purchased Services Master'!$B$46,0))</f>
        <v>0</v>
      </c>
      <c r="E113" s="227">
        <f>IF(AND($H113="yes"),'Purchased Services Master'!$B46,IF(AND($H113="yes - no year 0"),'Purchased Services Master'!$B$46,0))</f>
        <v>0</v>
      </c>
      <c r="F113" s="227">
        <f>IF(AND($H113="yes"),'Purchased Services Master'!$B46,IF(AND($H113="yes - no year 0"),'Purchased Services Master'!$B$46,0))</f>
        <v>0</v>
      </c>
      <c r="G113" s="227">
        <f>IF(AND($H113="yes"),'Purchased Services Master'!$B46,IF(AND($H113="yes - no year 0"),'Purchased Services Master'!$B$46,0))</f>
        <v>0</v>
      </c>
      <c r="H113" s="159"/>
      <c r="I113" s="300"/>
      <c r="J113" s="222" t="str">
        <f>CONCATENATE("$",VLOOKUP(A113,'Purchased Services Master'!A:C,3,FALSE))</f>
        <v>$500 annual router maintenance</v>
      </c>
    </row>
    <row r="114" spans="1:10" x14ac:dyDescent="0.25">
      <c r="A114" s="28"/>
      <c r="B114" s="210"/>
      <c r="C114" s="210"/>
      <c r="D114" s="210"/>
      <c r="E114" s="210"/>
      <c r="F114" s="210"/>
      <c r="G114" s="211"/>
      <c r="H114" s="236"/>
      <c r="I114" s="237"/>
      <c r="J114" s="303"/>
    </row>
    <row r="115" spans="1:10" x14ac:dyDescent="0.25">
      <c r="A115" s="375" t="s">
        <v>373</v>
      </c>
      <c r="B115" s="376"/>
      <c r="C115" s="376"/>
      <c r="D115" s="376"/>
      <c r="E115" s="376"/>
      <c r="F115" s="376"/>
      <c r="G115" s="376"/>
      <c r="H115" s="376"/>
      <c r="I115" s="377"/>
      <c r="J115" s="303"/>
    </row>
    <row r="116" spans="1:10" ht="60" x14ac:dyDescent="0.25">
      <c r="A116" s="272" t="s">
        <v>372</v>
      </c>
      <c r="B116" s="235">
        <f>IF(AND($H116="yes"),'Purchased Services Master'!$B$49*B$24,IF(AND($H$116="yes - no year 0"),0,0))</f>
        <v>0</v>
      </c>
      <c r="C116" s="235">
        <f>IF(AND($H116="yes"),'Purchased Services Master'!$B$49*C$24,IF(AND($H$116="yes - no year 0"),'Purchased Services Master'!$B$49*C$24,0))</f>
        <v>0</v>
      </c>
      <c r="D116" s="235">
        <f>IF(AND($H116="yes"),'Purchased Services Master'!$B$49*D$24,IF(AND($H$116="yes - no year 0"),'Purchased Services Master'!$B$49*D$24,0))</f>
        <v>0</v>
      </c>
      <c r="E116" s="235">
        <f>IF(AND($H116="yes"),'Purchased Services Master'!$B$49*E$24,IF(AND($H$116="yes - no year 0"),'Purchased Services Master'!$B$49*E$24,0))</f>
        <v>0</v>
      </c>
      <c r="F116" s="235">
        <f>IF(AND($H116="yes"),'Purchased Services Master'!$B$49*F$24,IF(AND($H$116="yes - no year 0"),'Purchased Services Master'!$B$49*F$24,0))</f>
        <v>0</v>
      </c>
      <c r="G116" s="235">
        <f>IF(AND($H116="yes"),'Purchased Services Master'!$B$49*G$24,IF(AND($H$116="yes - no year 0"),'Purchased Services Master'!$B$49*G$24,0))</f>
        <v>0</v>
      </c>
      <c r="H116" s="158" t="s">
        <v>293</v>
      </c>
      <c r="I116" s="300"/>
      <c r="J116" s="222" t="str">
        <f>CONCATENATE('Purchased Services Master'!$B$49," ", "per FTE, plus see description included items")</f>
        <v>11.31 per FTE, plus see description included items</v>
      </c>
    </row>
    <row r="117" spans="1:10" x14ac:dyDescent="0.25">
      <c r="A117" s="67" t="s">
        <v>350</v>
      </c>
      <c r="B117" s="226">
        <f>IF(AND($H117="yes"),'Purchased Services Master'!$B$50,IF(AND($H117="yes - no year 0"),0,0))</f>
        <v>0</v>
      </c>
      <c r="C117" s="226">
        <f>IF($H117="yes",'Purchased Services Master'!$B$50,IF($H117="yes - no year 0",'Purchased Services Master'!$B$50,0))</f>
        <v>0</v>
      </c>
      <c r="D117" s="226">
        <f>IF($H117="yes",'Purchased Services Master'!$B$50,IF($H117="yes - no year 0",'Purchased Services Master'!$B$50,0))</f>
        <v>0</v>
      </c>
      <c r="E117" s="226">
        <f>IF($H117="yes",'Purchased Services Master'!$B$50,IF($H117="yes - no year 0",'Purchased Services Master'!$B$50,0))</f>
        <v>0</v>
      </c>
      <c r="F117" s="226">
        <f>IF($H117="yes",'Purchased Services Master'!$B$50,IF($H117="yes - no year 0",'Purchased Services Master'!$B$50,0))</f>
        <v>0</v>
      </c>
      <c r="G117" s="226">
        <f>IF($H117="yes",'Purchased Services Master'!$B$50,IF($H117="yes - no year 0",'Purchased Services Master'!$B$50,0))</f>
        <v>0</v>
      </c>
      <c r="H117" s="160" t="s">
        <v>293</v>
      </c>
      <c r="I117" s="300"/>
      <c r="J117" s="222" t="str">
        <f>CONCATENATE("$",VLOOKUP(A117,'Purchased Services Master'!A:B,2,FALSE)," annually")</f>
        <v>$200 annually</v>
      </c>
    </row>
    <row r="118" spans="1:10" x14ac:dyDescent="0.25">
      <c r="A118" s="67" t="s">
        <v>367</v>
      </c>
      <c r="B118" s="226">
        <f>IF(AND($H118="yes"),'Purchased Services Master'!$C$51,IF(AND($H118="yes - no year 0"),0,0))</f>
        <v>0</v>
      </c>
      <c r="C118" s="226">
        <f>IF($H118="yes",'Purchased Services Master'!$C$51,IF($H118="yes - no year 0",'Purchased Services Master'!$C$51,0))</f>
        <v>0</v>
      </c>
      <c r="D118" s="226">
        <f>IF($H118="yes",'Purchased Services Master'!$C$51,IF($H118="yes - no year 0",'Purchased Services Master'!$C$51,0))</f>
        <v>0</v>
      </c>
      <c r="E118" s="226">
        <f>IF($H118="yes",'Purchased Services Master'!$C$51,IF($H118="yes - no year 0",'Purchased Services Master'!$C$51,0))</f>
        <v>0</v>
      </c>
      <c r="F118" s="226">
        <f>IF($H118="yes",'Purchased Services Master'!$C$51,IF($H118="yes - no year 0",'Purchased Services Master'!$C$51,0))</f>
        <v>0</v>
      </c>
      <c r="G118" s="226">
        <f>IF($H118="yes",'Purchased Services Master'!$C$51,IF($H118="yes - no year 0",'Purchased Services Master'!$C$51,0))</f>
        <v>0</v>
      </c>
      <c r="H118" s="160"/>
      <c r="I118" s="300"/>
      <c r="J118" s="222" t="str">
        <f>VLOOKUP(A118,'Purchased Services Master'!A:B,2,FALSE)</f>
        <v>$529 per school average</v>
      </c>
    </row>
    <row r="119" spans="1:10" x14ac:dyDescent="0.25">
      <c r="A119" s="67" t="s">
        <v>368</v>
      </c>
      <c r="B119" s="226">
        <f>IF(AND($H119="yes"),'Purchased Services Master'!$B$52*B$24,IF(AND($H$119="yes - no year 0"),0,0))</f>
        <v>0</v>
      </c>
      <c r="C119" s="226">
        <f>IF(AND($H119="yes"),'Purchased Services Master'!$B$52*C$24,IF(AND($H$119="yes - no year 0"),'Purchased Services Master'!$B$52*C$24,0))</f>
        <v>0</v>
      </c>
      <c r="D119" s="226">
        <f>IF(AND($H119="yes"),'Purchased Services Master'!$B$52*D$24,IF(AND($H$119="yes - no year 0"),'Purchased Services Master'!$B$52*D$24,0))</f>
        <v>0</v>
      </c>
      <c r="E119" s="226">
        <f>IF(AND($H119="yes"),'Purchased Services Master'!$B$52*E$24,IF(AND($H$119="yes - no year 0"),'Purchased Services Master'!$B$52*E$24,0))</f>
        <v>0</v>
      </c>
      <c r="F119" s="226">
        <f>IF(AND($H119="yes"),'Purchased Services Master'!$B$52*F$24,IF(AND($H$119="yes - no year 0"),'Purchased Services Master'!$B$52*F$24,0))</f>
        <v>0</v>
      </c>
      <c r="G119" s="274">
        <f>IF(AND($H119="yes"),'Purchased Services Master'!$B$52*G$24,IF(AND($H$119="yes - no year 0"),'Purchased Services Master'!$B$52*G$24,0))</f>
        <v>0</v>
      </c>
      <c r="H119" s="208" t="s">
        <v>293</v>
      </c>
      <c r="I119" s="300"/>
      <c r="J119" s="222" t="str">
        <f>CONCATENATE("$",VLOOKUP(A119,'Purchased Services Master'!A:B,2,FALSE),"0 per FTE")</f>
        <v>$0.60 per FTE</v>
      </c>
    </row>
    <row r="120" spans="1:10" x14ac:dyDescent="0.25">
      <c r="A120" s="273" t="s">
        <v>351</v>
      </c>
      <c r="B120" s="234">
        <v>0</v>
      </c>
      <c r="C120" s="234">
        <v>0</v>
      </c>
      <c r="D120" s="234">
        <v>0</v>
      </c>
      <c r="E120" s="234">
        <v>0</v>
      </c>
      <c r="F120" s="234">
        <v>0</v>
      </c>
      <c r="G120" s="257">
        <v>0</v>
      </c>
      <c r="H120" s="159" t="s">
        <v>293</v>
      </c>
      <c r="I120" s="300"/>
      <c r="J120" s="222" t="str">
        <f>VLOOKUP(A120,'Purchased Services Master'!A:B,2,FALSE)</f>
        <v>Varies</v>
      </c>
    </row>
    <row r="121" spans="1:10" x14ac:dyDescent="0.25">
      <c r="A121" s="18"/>
      <c r="B121" s="40"/>
      <c r="C121" s="276"/>
      <c r="D121" s="41"/>
      <c r="E121" s="233"/>
      <c r="F121" s="233"/>
      <c r="G121" s="233"/>
      <c r="H121" s="233"/>
      <c r="I121" s="232"/>
    </row>
    <row r="122" spans="1:10" x14ac:dyDescent="0.25">
      <c r="A122" s="370" t="s">
        <v>109</v>
      </c>
      <c r="B122" s="370"/>
      <c r="C122" s="370"/>
      <c r="D122" s="370"/>
      <c r="E122" s="370"/>
      <c r="F122" s="370"/>
      <c r="G122" s="370"/>
      <c r="H122" s="370"/>
      <c r="I122" s="370"/>
      <c r="J122" s="302"/>
    </row>
    <row r="123" spans="1:10" x14ac:dyDescent="0.25">
      <c r="A123" s="54" t="s">
        <v>443</v>
      </c>
      <c r="B123" s="235">
        <f>IF(AND($H123="yes"),'Purchased Services Master'!$B$56,IF(AND($H123="yes - no year 0"),0,0))</f>
        <v>0</v>
      </c>
      <c r="C123" s="235">
        <f>IF(AND($H123="yes"),'Purchased Services Master'!$B$56,IF(AND($H123="yes - no year 0"),'Purchased Services Master'!$B$56,0))</f>
        <v>0</v>
      </c>
      <c r="D123" s="235">
        <f>IF(AND($H123="yes"),'Purchased Services Master'!$B$56,IF(AND($H123="yes - no year 0"),'Purchased Services Master'!$B$56,0))</f>
        <v>0</v>
      </c>
      <c r="E123" s="235">
        <f>IF(AND($H123="yes"),'Purchased Services Master'!$B$56,IF(AND($H123="yes - no year 0"),'Purchased Services Master'!$B$56,0))</f>
        <v>0</v>
      </c>
      <c r="F123" s="235">
        <f>IF(AND($H123="yes"),'Purchased Services Master'!$B$56,IF(AND($H123="yes - no year 0"),'Purchased Services Master'!$B$56,0))</f>
        <v>0</v>
      </c>
      <c r="G123" s="235">
        <f>IF(AND($H123="yes"),'Purchased Services Master'!$B$56,IF(AND($H123="yes - no year 0"),'Purchased Services Master'!$B$56,0))</f>
        <v>0</v>
      </c>
      <c r="H123" s="158"/>
      <c r="I123" s="300"/>
      <c r="J123" s="222" t="str">
        <f>CONCATENATE("$",VLOOKUP(A123,'Purchased Services Master'!A:B,2,FALSE)," per year")</f>
        <v>$20691.67 per year</v>
      </c>
    </row>
    <row r="124" spans="1:10" ht="30" x14ac:dyDescent="0.25">
      <c r="A124" s="20" t="s">
        <v>111</v>
      </c>
      <c r="B124" s="227">
        <f>IF(AND($H124="yes"),'Purchased Services Master'!$B$57,IF(AND($H124="yes - no year 0"),0,0))</f>
        <v>0</v>
      </c>
      <c r="C124" s="227">
        <f>IF(AND($H124="yes"),'Purchased Services Master'!$B$57,IF(AND($H124="yes - no year 0"),'Purchased Services Master'!$B$57,0))</f>
        <v>0</v>
      </c>
      <c r="D124" s="227">
        <f>IF(AND($H124="yes"),'Purchased Services Master'!$B$57,IF(AND($H124="yes - no year 0"),'Purchased Services Master'!$B$57,0))</f>
        <v>0</v>
      </c>
      <c r="E124" s="227">
        <f>IF(AND($H124="yes"),'Purchased Services Master'!$B$57,IF(AND($H124="yes - no year 0"),'Purchased Services Master'!$B$57,0))</f>
        <v>0</v>
      </c>
      <c r="F124" s="227">
        <f>IF(AND($H124="yes"),'Purchased Services Master'!$B$57,IF(AND($H124="yes - no year 0"),'Purchased Services Master'!$B$57,0))</f>
        <v>0</v>
      </c>
      <c r="G124" s="227">
        <f>IF(AND($H124="yes"),'Purchased Services Master'!$B$57,IF(AND($H124="yes - no year 0"),'Purchased Services Master'!$B$57,0))</f>
        <v>0</v>
      </c>
      <c r="H124" s="159"/>
      <c r="I124" s="300"/>
      <c r="J124" s="222" t="s">
        <v>444</v>
      </c>
    </row>
    <row r="125" spans="1:10" x14ac:dyDescent="0.25">
      <c r="A125" s="17"/>
      <c r="B125" s="40"/>
      <c r="C125" s="41"/>
      <c r="D125" s="41"/>
      <c r="E125" s="41"/>
      <c r="F125" s="41"/>
      <c r="G125" s="42"/>
      <c r="H125" s="41"/>
      <c r="I125" s="28"/>
    </row>
    <row r="126" spans="1:10" x14ac:dyDescent="0.25">
      <c r="A126" s="370" t="s">
        <v>234</v>
      </c>
      <c r="B126" s="370"/>
      <c r="C126" s="370"/>
      <c r="D126" s="370"/>
      <c r="E126" s="370"/>
      <c r="F126" s="370"/>
      <c r="G126" s="370"/>
      <c r="H126" s="370"/>
      <c r="I126" s="370"/>
      <c r="J126" s="302"/>
    </row>
    <row r="127" spans="1:10" x14ac:dyDescent="0.25">
      <c r="A127" s="54" t="s">
        <v>40</v>
      </c>
      <c r="B127" s="136">
        <v>0</v>
      </c>
      <c r="C127" s="136">
        <v>0</v>
      </c>
      <c r="D127" s="136">
        <v>0</v>
      </c>
      <c r="E127" s="136">
        <v>0</v>
      </c>
      <c r="F127" s="136">
        <v>0</v>
      </c>
      <c r="G127" s="136">
        <v>0</v>
      </c>
      <c r="H127" s="158" t="s">
        <v>259</v>
      </c>
      <c r="I127" s="300"/>
    </row>
    <row r="128" spans="1:10" x14ac:dyDescent="0.25">
      <c r="A128" s="28" t="s">
        <v>41</v>
      </c>
      <c r="B128" s="138">
        <v>0</v>
      </c>
      <c r="C128" s="138">
        <v>0</v>
      </c>
      <c r="D128" s="138">
        <v>0</v>
      </c>
      <c r="E128" s="138">
        <v>0</v>
      </c>
      <c r="F128" s="138">
        <v>0</v>
      </c>
      <c r="G128" s="138">
        <v>0</v>
      </c>
      <c r="H128" s="160" t="s">
        <v>301</v>
      </c>
      <c r="I128" s="300"/>
    </row>
    <row r="129" spans="1:10" x14ac:dyDescent="0.25">
      <c r="A129" s="28" t="s">
        <v>229</v>
      </c>
      <c r="B129" s="138">
        <v>0</v>
      </c>
      <c r="C129" s="138">
        <v>0</v>
      </c>
      <c r="D129" s="138">
        <v>0</v>
      </c>
      <c r="E129" s="138">
        <v>0</v>
      </c>
      <c r="F129" s="138">
        <v>0</v>
      </c>
      <c r="G129" s="138">
        <v>0</v>
      </c>
      <c r="H129" s="160" t="s">
        <v>259</v>
      </c>
      <c r="I129" s="300"/>
    </row>
    <row r="130" spans="1:10" x14ac:dyDescent="0.25">
      <c r="A130" s="28" t="s">
        <v>15</v>
      </c>
      <c r="B130" s="138">
        <v>0</v>
      </c>
      <c r="C130" s="138">
        <v>0</v>
      </c>
      <c r="D130" s="138">
        <v>0</v>
      </c>
      <c r="E130" s="138">
        <v>0</v>
      </c>
      <c r="F130" s="138">
        <v>0</v>
      </c>
      <c r="G130" s="138">
        <v>0</v>
      </c>
      <c r="H130" s="160" t="s">
        <v>259</v>
      </c>
      <c r="I130" s="300"/>
    </row>
    <row r="131" spans="1:10" x14ac:dyDescent="0.25">
      <c r="A131" s="28" t="s">
        <v>16</v>
      </c>
      <c r="B131" s="138">
        <v>0</v>
      </c>
      <c r="C131" s="138">
        <v>0</v>
      </c>
      <c r="D131" s="138">
        <v>0</v>
      </c>
      <c r="E131" s="138">
        <v>0</v>
      </c>
      <c r="F131" s="138">
        <v>0</v>
      </c>
      <c r="G131" s="138">
        <v>0</v>
      </c>
      <c r="H131" s="160" t="s">
        <v>259</v>
      </c>
      <c r="I131" s="300"/>
    </row>
    <row r="132" spans="1:10" x14ac:dyDescent="0.25">
      <c r="A132" s="28" t="s">
        <v>10</v>
      </c>
      <c r="B132" s="138">
        <v>0</v>
      </c>
      <c r="C132" s="138">
        <v>0</v>
      </c>
      <c r="D132" s="138">
        <v>0</v>
      </c>
      <c r="E132" s="138">
        <v>0</v>
      </c>
      <c r="F132" s="138">
        <v>0</v>
      </c>
      <c r="G132" s="138">
        <v>0</v>
      </c>
      <c r="H132" s="160" t="s">
        <v>259</v>
      </c>
      <c r="I132" s="300"/>
    </row>
    <row r="133" spans="1:10" x14ac:dyDescent="0.25">
      <c r="A133" s="28" t="s">
        <v>230</v>
      </c>
      <c r="B133" s="138">
        <v>0</v>
      </c>
      <c r="C133" s="138">
        <v>0</v>
      </c>
      <c r="D133" s="138">
        <v>0</v>
      </c>
      <c r="E133" s="138">
        <v>0</v>
      </c>
      <c r="F133" s="138">
        <v>0</v>
      </c>
      <c r="G133" s="138">
        <v>0</v>
      </c>
      <c r="H133" s="160" t="s">
        <v>259</v>
      </c>
      <c r="I133" s="300"/>
    </row>
    <row r="134" spans="1:10" x14ac:dyDescent="0.25">
      <c r="A134" s="28" t="s">
        <v>42</v>
      </c>
      <c r="B134" s="138">
        <v>0</v>
      </c>
      <c r="C134" s="138">
        <v>0</v>
      </c>
      <c r="D134" s="138">
        <v>0</v>
      </c>
      <c r="E134" s="138">
        <v>0</v>
      </c>
      <c r="F134" s="138">
        <v>0</v>
      </c>
      <c r="G134" s="138">
        <v>0</v>
      </c>
      <c r="H134" s="160" t="s">
        <v>259</v>
      </c>
      <c r="I134" s="300"/>
    </row>
    <row r="135" spans="1:10" x14ac:dyDescent="0.25">
      <c r="A135" s="28" t="s">
        <v>287</v>
      </c>
      <c r="B135" s="266"/>
      <c r="C135" s="281">
        <v>0</v>
      </c>
      <c r="D135" s="281">
        <v>0</v>
      </c>
      <c r="E135" s="281">
        <v>0</v>
      </c>
      <c r="F135" s="281">
        <v>0</v>
      </c>
      <c r="G135" s="281">
        <v>0</v>
      </c>
      <c r="H135" s="160" t="s">
        <v>259</v>
      </c>
      <c r="I135" s="300"/>
      <c r="J135" s="4" t="s">
        <v>411</v>
      </c>
    </row>
    <row r="136" spans="1:10" x14ac:dyDescent="0.25">
      <c r="A136" s="28" t="s">
        <v>405</v>
      </c>
      <c r="B136" s="270"/>
      <c r="C136" s="299">
        <f>IFERROR(C135/C22,0)</f>
        <v>0</v>
      </c>
      <c r="D136" s="299">
        <f>IFERROR(D135/D22,0)</f>
        <v>0</v>
      </c>
      <c r="E136" s="299">
        <f>IFERROR(E135/E22,0)</f>
        <v>0</v>
      </c>
      <c r="F136" s="299">
        <f>IFERROR(F135/F22,0)</f>
        <v>0</v>
      </c>
      <c r="G136" s="299">
        <f>IFERROR(G135/G22,0)</f>
        <v>0</v>
      </c>
      <c r="H136" s="160" t="s">
        <v>259</v>
      </c>
      <c r="I136" s="300"/>
      <c r="J136" s="4" t="s">
        <v>406</v>
      </c>
    </row>
    <row r="137" spans="1:10" x14ac:dyDescent="0.25">
      <c r="A137" s="282" t="s">
        <v>289</v>
      </c>
      <c r="B137" s="138">
        <v>0</v>
      </c>
      <c r="C137" s="138">
        <v>0</v>
      </c>
      <c r="D137" s="138">
        <v>0</v>
      </c>
      <c r="E137" s="138">
        <v>0</v>
      </c>
      <c r="F137" s="138">
        <v>0</v>
      </c>
      <c r="G137" s="138">
        <v>0</v>
      </c>
      <c r="H137" s="160" t="s">
        <v>259</v>
      </c>
      <c r="I137" s="300"/>
      <c r="J137" s="4" t="s">
        <v>407</v>
      </c>
    </row>
    <row r="138" spans="1:10" x14ac:dyDescent="0.25">
      <c r="A138" s="283" t="s">
        <v>290</v>
      </c>
      <c r="B138" s="138">
        <v>0</v>
      </c>
      <c r="C138" s="138">
        <v>0</v>
      </c>
      <c r="D138" s="138">
        <v>0</v>
      </c>
      <c r="E138" s="138">
        <v>0</v>
      </c>
      <c r="F138" s="138">
        <v>0</v>
      </c>
      <c r="G138" s="138">
        <v>0</v>
      </c>
      <c r="H138" s="160" t="s">
        <v>259</v>
      </c>
      <c r="I138" s="300"/>
      <c r="J138" s="4" t="s">
        <v>331</v>
      </c>
    </row>
    <row r="139" spans="1:10" x14ac:dyDescent="0.25">
      <c r="A139" s="280" t="s">
        <v>288</v>
      </c>
      <c r="B139" s="278">
        <f t="shared" ref="B139:G139" si="2">B135*B138</f>
        <v>0</v>
      </c>
      <c r="C139" s="278">
        <f t="shared" si="2"/>
        <v>0</v>
      </c>
      <c r="D139" s="278">
        <f t="shared" si="2"/>
        <v>0</v>
      </c>
      <c r="E139" s="278">
        <f t="shared" si="2"/>
        <v>0</v>
      </c>
      <c r="F139" s="278">
        <f t="shared" si="2"/>
        <v>0</v>
      </c>
      <c r="G139" s="278">
        <f t="shared" si="2"/>
        <v>0</v>
      </c>
      <c r="H139" s="160" t="s">
        <v>259</v>
      </c>
      <c r="I139" s="300"/>
      <c r="J139" t="s">
        <v>403</v>
      </c>
    </row>
    <row r="140" spans="1:10" x14ac:dyDescent="0.25">
      <c r="A140" s="279" t="s">
        <v>231</v>
      </c>
      <c r="B140" s="278">
        <f t="shared" ref="B140:G140" si="3">B135*B137</f>
        <v>0</v>
      </c>
      <c r="C140" s="278">
        <f t="shared" si="3"/>
        <v>0</v>
      </c>
      <c r="D140" s="278">
        <f t="shared" si="3"/>
        <v>0</v>
      </c>
      <c r="E140" s="278">
        <f t="shared" si="3"/>
        <v>0</v>
      </c>
      <c r="F140" s="278">
        <f t="shared" si="3"/>
        <v>0</v>
      </c>
      <c r="G140" s="278">
        <f t="shared" si="3"/>
        <v>0</v>
      </c>
      <c r="H140" s="160" t="s">
        <v>259</v>
      </c>
      <c r="I140" s="300"/>
      <c r="J140" s="4" t="s">
        <v>404</v>
      </c>
    </row>
    <row r="141" spans="1:10" x14ac:dyDescent="0.25">
      <c r="A141" s="28" t="s">
        <v>43</v>
      </c>
      <c r="B141" s="138">
        <v>0</v>
      </c>
      <c r="C141" s="138">
        <v>0</v>
      </c>
      <c r="D141" s="138">
        <v>0</v>
      </c>
      <c r="E141" s="138">
        <v>0</v>
      </c>
      <c r="F141" s="138">
        <v>0</v>
      </c>
      <c r="G141" s="138">
        <v>0</v>
      </c>
      <c r="H141" s="160" t="s">
        <v>259</v>
      </c>
      <c r="I141" s="300"/>
    </row>
    <row r="142" spans="1:10" x14ac:dyDescent="0.25">
      <c r="A142" s="28" t="s">
        <v>280</v>
      </c>
      <c r="B142" s="138">
        <v>0</v>
      </c>
      <c r="C142" s="138">
        <v>0</v>
      </c>
      <c r="D142" s="138">
        <v>0</v>
      </c>
      <c r="E142" s="138">
        <v>0</v>
      </c>
      <c r="F142" s="138">
        <v>0</v>
      </c>
      <c r="G142" s="138">
        <v>0</v>
      </c>
      <c r="H142" s="160" t="s">
        <v>259</v>
      </c>
      <c r="I142" s="300"/>
    </row>
    <row r="143" spans="1:10" x14ac:dyDescent="0.25">
      <c r="A143" s="28" t="s">
        <v>232</v>
      </c>
      <c r="B143" s="138">
        <v>0</v>
      </c>
      <c r="C143" s="138">
        <v>0</v>
      </c>
      <c r="D143" s="138">
        <v>0</v>
      </c>
      <c r="E143" s="138">
        <v>0</v>
      </c>
      <c r="F143" s="138">
        <v>0</v>
      </c>
      <c r="G143" s="138">
        <v>0</v>
      </c>
      <c r="H143" s="160" t="s">
        <v>259</v>
      </c>
      <c r="I143" s="300"/>
    </row>
    <row r="144" spans="1:10" x14ac:dyDescent="0.25">
      <c r="A144" s="28" t="s">
        <v>44</v>
      </c>
      <c r="B144" s="138">
        <v>0</v>
      </c>
      <c r="C144" s="138">
        <v>0</v>
      </c>
      <c r="D144" s="138">
        <v>0</v>
      </c>
      <c r="E144" s="138">
        <v>0</v>
      </c>
      <c r="F144" s="138">
        <v>0</v>
      </c>
      <c r="G144" s="138">
        <v>0</v>
      </c>
      <c r="H144" s="160" t="s">
        <v>259</v>
      </c>
      <c r="I144" s="300"/>
    </row>
    <row r="145" spans="1:10" x14ac:dyDescent="0.25">
      <c r="A145" s="28" t="s">
        <v>11</v>
      </c>
      <c r="B145" s="138">
        <v>0</v>
      </c>
      <c r="C145" s="138">
        <v>0</v>
      </c>
      <c r="D145" s="138">
        <v>0</v>
      </c>
      <c r="E145" s="138">
        <v>0</v>
      </c>
      <c r="F145" s="138">
        <v>0</v>
      </c>
      <c r="G145" s="138">
        <v>0</v>
      </c>
      <c r="H145" s="160" t="s">
        <v>259</v>
      </c>
      <c r="I145" s="300"/>
    </row>
    <row r="146" spans="1:10" x14ac:dyDescent="0.25">
      <c r="A146" s="28" t="s">
        <v>12</v>
      </c>
      <c r="B146" s="138">
        <v>0</v>
      </c>
      <c r="C146" s="138">
        <v>0</v>
      </c>
      <c r="D146" s="138">
        <v>0</v>
      </c>
      <c r="E146" s="138">
        <v>0</v>
      </c>
      <c r="F146" s="138">
        <v>0</v>
      </c>
      <c r="G146" s="138">
        <v>0</v>
      </c>
      <c r="H146" s="160" t="s">
        <v>259</v>
      </c>
      <c r="I146" s="300"/>
    </row>
    <row r="147" spans="1:10" x14ac:dyDescent="0.25">
      <c r="A147" s="28" t="s">
        <v>233</v>
      </c>
      <c r="B147" s="138">
        <v>0</v>
      </c>
      <c r="C147" s="138">
        <v>0</v>
      </c>
      <c r="D147" s="138">
        <v>0</v>
      </c>
      <c r="E147" s="138">
        <v>0</v>
      </c>
      <c r="F147" s="138">
        <v>0</v>
      </c>
      <c r="G147" s="146">
        <v>0</v>
      </c>
      <c r="H147" s="208" t="s">
        <v>259</v>
      </c>
      <c r="I147" s="300"/>
    </row>
    <row r="148" spans="1:10" x14ac:dyDescent="0.25">
      <c r="A148" s="28" t="s">
        <v>299</v>
      </c>
      <c r="B148" s="138">
        <v>0</v>
      </c>
      <c r="C148" s="138">
        <v>0</v>
      </c>
      <c r="D148" s="138">
        <v>0</v>
      </c>
      <c r="E148" s="138">
        <v>0</v>
      </c>
      <c r="F148" s="138">
        <v>0</v>
      </c>
      <c r="G148" s="146">
        <v>0</v>
      </c>
      <c r="H148" s="208" t="s">
        <v>259</v>
      </c>
      <c r="I148" s="300"/>
    </row>
    <row r="149" spans="1:10" x14ac:dyDescent="0.25">
      <c r="A149" s="28" t="s">
        <v>300</v>
      </c>
      <c r="B149" s="138">
        <v>0</v>
      </c>
      <c r="C149" s="138">
        <v>0</v>
      </c>
      <c r="D149" s="138">
        <v>0</v>
      </c>
      <c r="E149" s="138">
        <v>0</v>
      </c>
      <c r="F149" s="138">
        <v>0</v>
      </c>
      <c r="G149" s="146">
        <v>0</v>
      </c>
      <c r="H149" s="208" t="s">
        <v>259</v>
      </c>
      <c r="I149" s="300"/>
    </row>
    <row r="150" spans="1:10" x14ac:dyDescent="0.25">
      <c r="A150" s="28" t="s">
        <v>13</v>
      </c>
      <c r="B150" s="138">
        <v>0</v>
      </c>
      <c r="C150" s="138">
        <v>0</v>
      </c>
      <c r="D150" s="138">
        <v>0</v>
      </c>
      <c r="E150" s="138">
        <v>0</v>
      </c>
      <c r="F150" s="138">
        <v>0</v>
      </c>
      <c r="G150" s="146">
        <v>0</v>
      </c>
      <c r="H150" s="208" t="s">
        <v>259</v>
      </c>
      <c r="I150" s="300"/>
    </row>
    <row r="151" spans="1:10" ht="15" customHeight="1" x14ac:dyDescent="0.25">
      <c r="A151" s="165" t="s">
        <v>59</v>
      </c>
      <c r="B151" s="138">
        <v>0</v>
      </c>
      <c r="C151" s="138">
        <v>0</v>
      </c>
      <c r="D151" s="138">
        <v>0</v>
      </c>
      <c r="E151" s="138">
        <v>0</v>
      </c>
      <c r="F151" s="138">
        <v>0</v>
      </c>
      <c r="G151" s="138">
        <v>0</v>
      </c>
      <c r="H151" s="160" t="s">
        <v>259</v>
      </c>
      <c r="I151" s="300"/>
      <c r="J151" s="4" t="s">
        <v>449</v>
      </c>
    </row>
    <row r="152" spans="1:10" ht="15" customHeight="1" x14ac:dyDescent="0.25">
      <c r="A152" s="165" t="s">
        <v>59</v>
      </c>
      <c r="B152" s="138">
        <v>0</v>
      </c>
      <c r="C152" s="138">
        <v>0</v>
      </c>
      <c r="D152" s="138">
        <v>0</v>
      </c>
      <c r="E152" s="138">
        <v>0</v>
      </c>
      <c r="F152" s="138">
        <v>0</v>
      </c>
      <c r="G152" s="138">
        <v>0</v>
      </c>
      <c r="H152" s="160" t="s">
        <v>259</v>
      </c>
      <c r="I152" s="300"/>
      <c r="J152" s="4" t="s">
        <v>449</v>
      </c>
    </row>
    <row r="153" spans="1:10" ht="15" customHeight="1" x14ac:dyDescent="0.25">
      <c r="A153" s="165" t="s">
        <v>59</v>
      </c>
      <c r="B153" s="138">
        <v>0</v>
      </c>
      <c r="C153" s="138">
        <v>0</v>
      </c>
      <c r="D153" s="138">
        <v>0</v>
      </c>
      <c r="E153" s="138">
        <v>0</v>
      </c>
      <c r="F153" s="138">
        <v>0</v>
      </c>
      <c r="G153" s="138">
        <v>0</v>
      </c>
      <c r="H153" s="160" t="s">
        <v>259</v>
      </c>
      <c r="I153" s="300"/>
      <c r="J153" s="4" t="s">
        <v>449</v>
      </c>
    </row>
    <row r="154" spans="1:10" ht="15" customHeight="1" x14ac:dyDescent="0.25">
      <c r="A154" s="165" t="s">
        <v>59</v>
      </c>
      <c r="B154" s="138">
        <v>0</v>
      </c>
      <c r="C154" s="138">
        <v>0</v>
      </c>
      <c r="D154" s="138">
        <v>0</v>
      </c>
      <c r="E154" s="138">
        <v>0</v>
      </c>
      <c r="F154" s="138">
        <v>0</v>
      </c>
      <c r="G154" s="138">
        <v>0</v>
      </c>
      <c r="H154" s="160" t="s">
        <v>259</v>
      </c>
      <c r="I154" s="300"/>
      <c r="J154" s="4" t="s">
        <v>449</v>
      </c>
    </row>
    <row r="155" spans="1:10" ht="15" customHeight="1" x14ac:dyDescent="0.25">
      <c r="A155" s="165" t="s">
        <v>59</v>
      </c>
      <c r="B155" s="138">
        <v>0</v>
      </c>
      <c r="C155" s="138">
        <v>0</v>
      </c>
      <c r="D155" s="138">
        <v>0</v>
      </c>
      <c r="E155" s="138">
        <v>0</v>
      </c>
      <c r="F155" s="138">
        <v>0</v>
      </c>
      <c r="G155" s="138">
        <v>0</v>
      </c>
      <c r="H155" s="160" t="s">
        <v>259</v>
      </c>
      <c r="I155" s="300"/>
      <c r="J155" s="4" t="s">
        <v>449</v>
      </c>
    </row>
    <row r="156" spans="1:10" ht="15" customHeight="1" x14ac:dyDescent="0.25">
      <c r="A156" s="165" t="s">
        <v>59</v>
      </c>
      <c r="B156" s="138">
        <v>0</v>
      </c>
      <c r="C156" s="138">
        <v>0</v>
      </c>
      <c r="D156" s="138">
        <v>0</v>
      </c>
      <c r="E156" s="138">
        <v>0</v>
      </c>
      <c r="F156" s="138">
        <v>0</v>
      </c>
      <c r="G156" s="138">
        <v>0</v>
      </c>
      <c r="H156" s="160" t="s">
        <v>259</v>
      </c>
      <c r="I156" s="300"/>
      <c r="J156" s="4" t="s">
        <v>449</v>
      </c>
    </row>
    <row r="157" spans="1:10" ht="15" customHeight="1" x14ac:dyDescent="0.25">
      <c r="A157" s="165" t="s">
        <v>59</v>
      </c>
      <c r="B157" s="138">
        <v>0</v>
      </c>
      <c r="C157" s="138">
        <v>0</v>
      </c>
      <c r="D157" s="138">
        <v>0</v>
      </c>
      <c r="E157" s="138">
        <v>0</v>
      </c>
      <c r="F157" s="138">
        <v>0</v>
      </c>
      <c r="G157" s="138">
        <v>0</v>
      </c>
      <c r="H157" s="160" t="s">
        <v>259</v>
      </c>
      <c r="I157" s="300"/>
      <c r="J157" s="4" t="s">
        <v>449</v>
      </c>
    </row>
    <row r="158" spans="1:10" ht="15" customHeight="1" x14ac:dyDescent="0.25">
      <c r="A158" s="166" t="s">
        <v>59</v>
      </c>
      <c r="B158" s="139">
        <v>0</v>
      </c>
      <c r="C158" s="139">
        <v>0</v>
      </c>
      <c r="D158" s="139">
        <v>0</v>
      </c>
      <c r="E158" s="139">
        <v>0</v>
      </c>
      <c r="F158" s="139">
        <v>0</v>
      </c>
      <c r="G158" s="147">
        <v>0</v>
      </c>
      <c r="H158" s="159" t="s">
        <v>259</v>
      </c>
      <c r="I158" s="300"/>
      <c r="J158" s="4" t="s">
        <v>449</v>
      </c>
    </row>
    <row r="159" spans="1:10" x14ac:dyDescent="0.25">
      <c r="A159" s="18"/>
      <c r="B159" s="40"/>
      <c r="C159" s="41"/>
      <c r="D159" s="41"/>
      <c r="E159" s="41"/>
      <c r="F159" s="41"/>
      <c r="G159" s="42"/>
      <c r="H159" s="42"/>
      <c r="I159" s="18"/>
    </row>
    <row r="160" spans="1:10" x14ac:dyDescent="0.25">
      <c r="A160" s="370" t="s">
        <v>225</v>
      </c>
      <c r="B160" s="370"/>
      <c r="C160" s="370"/>
      <c r="D160" s="370"/>
      <c r="E160" s="370"/>
      <c r="F160" s="370"/>
      <c r="G160" s="370"/>
      <c r="H160" s="370"/>
      <c r="I160" s="370"/>
    </row>
    <row r="161" spans="1:10" x14ac:dyDescent="0.25">
      <c r="A161" s="54" t="s">
        <v>223</v>
      </c>
      <c r="B161" s="136">
        <v>0</v>
      </c>
      <c r="C161" s="136">
        <v>0</v>
      </c>
      <c r="D161" s="136">
        <v>0</v>
      </c>
      <c r="E161" s="136">
        <v>0</v>
      </c>
      <c r="F161" s="136">
        <v>0</v>
      </c>
      <c r="G161" s="136">
        <v>0</v>
      </c>
      <c r="H161" s="96"/>
      <c r="I161" s="107"/>
      <c r="J161" s="4" t="s">
        <v>450</v>
      </c>
    </row>
    <row r="162" spans="1:10" x14ac:dyDescent="0.25">
      <c r="A162" s="28" t="s">
        <v>14</v>
      </c>
      <c r="B162" s="138">
        <v>0</v>
      </c>
      <c r="C162" s="138">
        <v>0</v>
      </c>
      <c r="D162" s="138">
        <v>0</v>
      </c>
      <c r="E162" s="138">
        <v>0</v>
      </c>
      <c r="F162" s="138">
        <v>0</v>
      </c>
      <c r="G162" s="138">
        <v>0</v>
      </c>
      <c r="H162" s="94"/>
      <c r="I162" s="107"/>
      <c r="J162" s="4" t="s">
        <v>450</v>
      </c>
    </row>
    <row r="163" spans="1:10" x14ac:dyDescent="0.25">
      <c r="A163" s="28" t="s">
        <v>224</v>
      </c>
      <c r="B163" s="138">
        <v>0</v>
      </c>
      <c r="C163" s="138">
        <v>0</v>
      </c>
      <c r="D163" s="138">
        <v>0</v>
      </c>
      <c r="E163" s="138">
        <v>0</v>
      </c>
      <c r="F163" s="138">
        <v>0</v>
      </c>
      <c r="G163" s="138">
        <v>0</v>
      </c>
      <c r="H163" s="94"/>
      <c r="I163" s="107"/>
      <c r="J163" s="4" t="s">
        <v>450</v>
      </c>
    </row>
    <row r="164" spans="1:10" x14ac:dyDescent="0.25">
      <c r="A164" s="28" t="s">
        <v>18</v>
      </c>
      <c r="B164" s="138">
        <v>0</v>
      </c>
      <c r="C164" s="138">
        <v>0</v>
      </c>
      <c r="D164" s="138">
        <v>0</v>
      </c>
      <c r="E164" s="138">
        <v>0</v>
      </c>
      <c r="F164" s="138">
        <v>0</v>
      </c>
      <c r="G164" s="138">
        <v>0</v>
      </c>
      <c r="H164" s="94"/>
      <c r="I164" s="107"/>
      <c r="J164" s="4" t="s">
        <v>450</v>
      </c>
    </row>
    <row r="165" spans="1:10" x14ac:dyDescent="0.25">
      <c r="A165" s="20" t="s">
        <v>17</v>
      </c>
      <c r="B165" s="139">
        <v>0</v>
      </c>
      <c r="C165" s="139">
        <v>0</v>
      </c>
      <c r="D165" s="139">
        <v>0</v>
      </c>
      <c r="E165" s="139">
        <v>0</v>
      </c>
      <c r="F165" s="139">
        <v>0</v>
      </c>
      <c r="G165" s="139">
        <v>0</v>
      </c>
      <c r="H165" s="97"/>
      <c r="I165" s="107"/>
      <c r="J165" s="4" t="s">
        <v>450</v>
      </c>
    </row>
    <row r="166" spans="1:10" x14ac:dyDescent="0.25">
      <c r="A166" s="18"/>
      <c r="B166" s="40"/>
      <c r="C166" s="41"/>
      <c r="D166" s="41"/>
      <c r="E166" s="41"/>
      <c r="F166" s="41"/>
      <c r="G166" s="42"/>
      <c r="H166" s="42"/>
      <c r="I166" s="18"/>
    </row>
    <row r="167" spans="1:10" x14ac:dyDescent="0.25">
      <c r="A167" s="370" t="s">
        <v>226</v>
      </c>
      <c r="B167" s="370"/>
      <c r="C167" s="370"/>
      <c r="D167" s="370"/>
      <c r="E167" s="370"/>
      <c r="F167" s="370"/>
      <c r="G167" s="370"/>
      <c r="H167" s="370"/>
      <c r="I167" s="370"/>
    </row>
    <row r="168" spans="1:10" x14ac:dyDescent="0.25">
      <c r="A168" s="54" t="s">
        <v>19</v>
      </c>
      <c r="B168" s="136">
        <v>0</v>
      </c>
      <c r="C168" s="136">
        <v>0</v>
      </c>
      <c r="D168" s="136">
        <v>0</v>
      </c>
      <c r="E168" s="136">
        <v>0</v>
      </c>
      <c r="F168" s="136">
        <v>0</v>
      </c>
      <c r="G168" s="136">
        <v>0</v>
      </c>
      <c r="H168" s="96"/>
      <c r="I168" s="107"/>
      <c r="J168" s="4" t="s">
        <v>450</v>
      </c>
    </row>
    <row r="169" spans="1:10" x14ac:dyDescent="0.25">
      <c r="A169" s="28" t="s">
        <v>20</v>
      </c>
      <c r="B169" s="138">
        <v>0</v>
      </c>
      <c r="C169" s="138">
        <v>0</v>
      </c>
      <c r="D169" s="138">
        <v>0</v>
      </c>
      <c r="E169" s="138">
        <v>0</v>
      </c>
      <c r="F169" s="138">
        <v>0</v>
      </c>
      <c r="G169" s="138">
        <v>0</v>
      </c>
      <c r="H169" s="94"/>
      <c r="I169" s="107"/>
      <c r="J169" s="4" t="s">
        <v>450</v>
      </c>
    </row>
    <row r="170" spans="1:10" x14ac:dyDescent="0.25">
      <c r="A170" s="28" t="s">
        <v>21</v>
      </c>
      <c r="B170" s="138">
        <v>0</v>
      </c>
      <c r="C170" s="138">
        <v>0</v>
      </c>
      <c r="D170" s="138">
        <v>0</v>
      </c>
      <c r="E170" s="138">
        <v>0</v>
      </c>
      <c r="F170" s="138">
        <v>0</v>
      </c>
      <c r="G170" s="138">
        <v>0</v>
      </c>
      <c r="H170" s="94"/>
      <c r="I170" s="107"/>
      <c r="J170" s="4" t="s">
        <v>450</v>
      </c>
    </row>
    <row r="171" spans="1:10" x14ac:dyDescent="0.25">
      <c r="A171" s="20" t="s">
        <v>22</v>
      </c>
      <c r="B171" s="139">
        <v>0</v>
      </c>
      <c r="C171" s="139">
        <v>0</v>
      </c>
      <c r="D171" s="139">
        <v>0</v>
      </c>
      <c r="E171" s="139">
        <v>0</v>
      </c>
      <c r="F171" s="139">
        <v>0</v>
      </c>
      <c r="G171" s="139">
        <v>0</v>
      </c>
      <c r="H171" s="97"/>
      <c r="I171" s="107"/>
      <c r="J171" s="4" t="s">
        <v>450</v>
      </c>
    </row>
    <row r="172" spans="1:10" x14ac:dyDescent="0.25">
      <c r="A172" s="18"/>
      <c r="B172" s="40"/>
      <c r="C172" s="41"/>
      <c r="D172" s="41"/>
      <c r="E172" s="41"/>
      <c r="F172" s="41"/>
      <c r="G172" s="42"/>
      <c r="H172" s="42"/>
      <c r="I172" s="18"/>
    </row>
    <row r="173" spans="1:10" x14ac:dyDescent="0.25">
      <c r="A173" s="370" t="s">
        <v>227</v>
      </c>
      <c r="B173" s="370"/>
      <c r="C173" s="370"/>
      <c r="D173" s="370"/>
      <c r="E173" s="370"/>
      <c r="F173" s="370"/>
      <c r="G173" s="370"/>
      <c r="H173" s="370"/>
      <c r="I173" s="370"/>
    </row>
    <row r="174" spans="1:10" x14ac:dyDescent="0.25">
      <c r="A174" s="54" t="s">
        <v>23</v>
      </c>
      <c r="B174" s="136">
        <v>0</v>
      </c>
      <c r="C174" s="136">
        <v>0</v>
      </c>
      <c r="D174" s="136">
        <v>0</v>
      </c>
      <c r="E174" s="136">
        <v>0</v>
      </c>
      <c r="F174" s="136">
        <v>0</v>
      </c>
      <c r="G174" s="136">
        <v>0</v>
      </c>
      <c r="H174" s="96"/>
      <c r="I174" s="107"/>
      <c r="J174" s="4" t="s">
        <v>450</v>
      </c>
    </row>
    <row r="175" spans="1:10" x14ac:dyDescent="0.25">
      <c r="A175" s="20" t="s">
        <v>66</v>
      </c>
      <c r="B175" s="139">
        <v>0</v>
      </c>
      <c r="C175" s="139">
        <v>0</v>
      </c>
      <c r="D175" s="139">
        <v>0</v>
      </c>
      <c r="E175" s="139">
        <v>0</v>
      </c>
      <c r="F175" s="139">
        <v>0</v>
      </c>
      <c r="G175" s="139">
        <v>0</v>
      </c>
      <c r="H175" s="97"/>
      <c r="I175" s="107"/>
      <c r="J175" s="4" t="s">
        <v>450</v>
      </c>
    </row>
    <row r="177" spans="1:7" x14ac:dyDescent="0.25">
      <c r="A177" s="1" t="s">
        <v>419</v>
      </c>
    </row>
    <row r="178" spans="1:7" ht="32.25" customHeight="1" x14ac:dyDescent="0.25">
      <c r="A178" s="367" t="s">
        <v>445</v>
      </c>
      <c r="B178" s="368"/>
      <c r="C178" s="368"/>
      <c r="D178" s="368"/>
      <c r="E178" s="368"/>
      <c r="F178" s="368"/>
      <c r="G178" s="368"/>
    </row>
    <row r="179" spans="1:7" ht="32.25" customHeight="1" x14ac:dyDescent="0.25">
      <c r="A179" s="367" t="s">
        <v>423</v>
      </c>
      <c r="B179" s="368"/>
      <c r="C179" s="368"/>
      <c r="D179" s="368"/>
      <c r="E179" s="368"/>
      <c r="F179" s="368"/>
      <c r="G179" s="368"/>
    </row>
    <row r="180" spans="1:7" ht="32.25" customHeight="1" x14ac:dyDescent="0.25">
      <c r="A180" s="367" t="s">
        <v>424</v>
      </c>
      <c r="B180" s="368"/>
      <c r="C180" s="368"/>
      <c r="D180" s="368"/>
      <c r="E180" s="368"/>
      <c r="F180" s="368"/>
      <c r="G180" s="368"/>
    </row>
  </sheetData>
  <mergeCells count="26">
    <mergeCell ref="K1:Y1"/>
    <mergeCell ref="J2:X2"/>
    <mergeCell ref="A160:I160"/>
    <mergeCell ref="A167:I167"/>
    <mergeCell ref="A173:I173"/>
    <mergeCell ref="A115:I115"/>
    <mergeCell ref="A110:I110"/>
    <mergeCell ref="A122:I122"/>
    <mergeCell ref="A96:I96"/>
    <mergeCell ref="A101:I101"/>
    <mergeCell ref="A104:I104"/>
    <mergeCell ref="A126:I126"/>
    <mergeCell ref="A1:I1"/>
    <mergeCell ref="A6:I6"/>
    <mergeCell ref="A70:I70"/>
    <mergeCell ref="A85:I85"/>
    <mergeCell ref="A178:G178"/>
    <mergeCell ref="A179:G179"/>
    <mergeCell ref="A180:G180"/>
    <mergeCell ref="A3:I3"/>
    <mergeCell ref="A92:I92"/>
    <mergeCell ref="A54:I54"/>
    <mergeCell ref="A47:I47"/>
    <mergeCell ref="A42:I42"/>
    <mergeCell ref="A28:I28"/>
    <mergeCell ref="B61:I61"/>
  </mergeCells>
  <conditionalFormatting sqref="B61:I61">
    <cfRule type="containsText" dxfId="0" priority="1" operator="containsText" text="GREATER THAN 50 FTE, MUST INCLUDE BENEFITS UNDER ACA STARTING YEAR">
      <formula>NOT(ISERROR(SEARCH("GREATER THAN 50 FTE, MUST INCLUDE BENEFITS UNDER ACA STARTING YEAR",B61)))</formula>
    </cfRule>
  </conditionalFormatting>
  <dataValidations disablePrompts="1" count="2">
    <dataValidation type="list" allowBlank="1" showInputMessage="1" showErrorMessage="1" sqref="H140:H158 H127:H138" xr:uid="{00000000-0002-0000-0300-000000000000}">
      <formula1>$S$8:$S$10</formula1>
    </dataValidation>
    <dataValidation type="list" allowBlank="1" showInputMessage="1" showErrorMessage="1" sqref="H111:H114 H123:H124 H93:H94 H97:H99 H102 H86:H90 H105:H108 H116:H120" xr:uid="{00000000-0002-0000-0300-000001000000}">
      <formula1>$R$7:$R$10</formula1>
    </dataValidation>
  </dataValidations>
  <pageMargins left="0.5" right="0.5" top="0.5" bottom="0.5" header="0.3" footer="0.3"/>
  <pageSetup scale="48" fitToHeight="0" orientation="landscape" r:id="rId1"/>
  <rowBreaks count="2" manualBreakCount="2">
    <brk id="84" max="9" man="1"/>
    <brk id="120" max="9" man="1"/>
  </rowBreaks>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185"/>
  <sheetViews>
    <sheetView zoomScaleNormal="100" workbookViewId="0">
      <pane ySplit="5" topLeftCell="A47" activePane="bottomLeft" state="frozen"/>
      <selection activeCell="B56" sqref="B56"/>
      <selection pane="bottomLeft" activeCell="B58" sqref="B58"/>
    </sheetView>
  </sheetViews>
  <sheetFormatPr defaultRowHeight="15" x14ac:dyDescent="0.25"/>
  <cols>
    <col min="1" max="1" width="71.28515625" bestFit="1" customWidth="1"/>
    <col min="2" max="2" width="14.28515625" customWidth="1"/>
  </cols>
  <sheetData>
    <row r="1" spans="1:2" s="2" customFormat="1" ht="18.75" x14ac:dyDescent="0.3">
      <c r="A1" s="382" t="str">
        <f>TEXT(Assumptions!A1,1)</f>
        <v>INSERT SCHOOL NAME</v>
      </c>
      <c r="B1" s="383"/>
    </row>
    <row r="2" spans="1:2" s="2" customFormat="1" ht="18.75" x14ac:dyDescent="0.3">
      <c r="A2" s="384" t="s">
        <v>50</v>
      </c>
      <c r="B2" s="384"/>
    </row>
    <row r="3" spans="1:2" s="2" customFormat="1" ht="18.75" x14ac:dyDescent="0.3">
      <c r="A3" s="12" t="s">
        <v>119</v>
      </c>
      <c r="B3" s="13">
        <f>Assumptions!B23</f>
        <v>0</v>
      </c>
    </row>
    <row r="4" spans="1:2" x14ac:dyDescent="0.25">
      <c r="A4" s="12" t="s">
        <v>49</v>
      </c>
      <c r="B4" s="13">
        <f>Assumptions!B24</f>
        <v>0</v>
      </c>
    </row>
    <row r="5" spans="1:2" ht="16.5" thickBot="1" x14ac:dyDescent="0.3">
      <c r="A5" s="49"/>
      <c r="B5" s="50" t="s">
        <v>118</v>
      </c>
    </row>
    <row r="6" spans="1:2" ht="19.5" thickBot="1" x14ac:dyDescent="0.35">
      <c r="A6" s="385" t="s">
        <v>56</v>
      </c>
      <c r="B6" s="386"/>
    </row>
    <row r="7" spans="1:2" x14ac:dyDescent="0.25">
      <c r="A7" s="9" t="s">
        <v>237</v>
      </c>
      <c r="B7" s="7"/>
    </row>
    <row r="8" spans="1:2" x14ac:dyDescent="0.25">
      <c r="A8" s="10" t="s">
        <v>76</v>
      </c>
      <c r="B8" s="113">
        <f>ROUND(Assumptions!B30*Assumptions!B24,0)</f>
        <v>0</v>
      </c>
    </row>
    <row r="9" spans="1:2" x14ac:dyDescent="0.25">
      <c r="A9" s="10" t="s">
        <v>78</v>
      </c>
      <c r="B9" s="113">
        <f>Assumptions!B31</f>
        <v>0</v>
      </c>
    </row>
    <row r="10" spans="1:2" x14ac:dyDescent="0.25">
      <c r="A10" s="10" t="s">
        <v>79</v>
      </c>
      <c r="B10" s="113">
        <f>Assumptions!B33</f>
        <v>0</v>
      </c>
    </row>
    <row r="11" spans="1:2" x14ac:dyDescent="0.25">
      <c r="A11" s="10" t="s">
        <v>37</v>
      </c>
      <c r="B11" s="113">
        <f>Assumptions!B32</f>
        <v>0</v>
      </c>
    </row>
    <row r="12" spans="1:2" x14ac:dyDescent="0.25">
      <c r="A12" s="10" t="s">
        <v>81</v>
      </c>
      <c r="B12" s="113">
        <f>Assumptions!B35</f>
        <v>0</v>
      </c>
    </row>
    <row r="13" spans="1:2" x14ac:dyDescent="0.25">
      <c r="A13" s="10" t="s">
        <v>80</v>
      </c>
      <c r="B13" s="113">
        <f>Assumptions!B34</f>
        <v>0</v>
      </c>
    </row>
    <row r="14" spans="1:2" x14ac:dyDescent="0.25">
      <c r="A14" s="10" t="s">
        <v>83</v>
      </c>
      <c r="B14" s="113">
        <f>Assumptions!B37</f>
        <v>0</v>
      </c>
    </row>
    <row r="15" spans="1:2" x14ac:dyDescent="0.25">
      <c r="A15" s="10" t="s">
        <v>82</v>
      </c>
      <c r="B15" s="119">
        <f>Assumptions!B36</f>
        <v>0</v>
      </c>
    </row>
    <row r="16" spans="1:2" x14ac:dyDescent="0.25">
      <c r="A16" s="9" t="s">
        <v>238</v>
      </c>
      <c r="B16" s="123">
        <f>SUM(B8:B15)</f>
        <v>0</v>
      </c>
    </row>
    <row r="17" spans="1:24" x14ac:dyDescent="0.25">
      <c r="A17" s="10"/>
      <c r="B17" s="118"/>
    </row>
    <row r="18" spans="1:24" x14ac:dyDescent="0.25">
      <c r="A18" s="9" t="s">
        <v>239</v>
      </c>
      <c r="B18" s="118"/>
    </row>
    <row r="19" spans="1:24" x14ac:dyDescent="0.25">
      <c r="A19" s="10" t="s">
        <v>252</v>
      </c>
      <c r="B19" s="118">
        <f>ROUND(Assumptions!B24*Assumptions!B29,0)</f>
        <v>0</v>
      </c>
    </row>
    <row r="20" spans="1:24" x14ac:dyDescent="0.25">
      <c r="A20" s="10" t="s">
        <v>61</v>
      </c>
      <c r="B20" s="118">
        <f>ROUND(Assumptions!B38*Assumptions!B24,0)</f>
        <v>0</v>
      </c>
    </row>
    <row r="21" spans="1:24" x14ac:dyDescent="0.25">
      <c r="A21" s="10" t="s">
        <v>116</v>
      </c>
      <c r="B21" s="119">
        <f>Assumptions!B40</f>
        <v>0</v>
      </c>
    </row>
    <row r="22" spans="1:24" x14ac:dyDescent="0.25">
      <c r="A22" s="9" t="s">
        <v>240</v>
      </c>
      <c r="B22" s="114">
        <f>SUM(B19:B21)</f>
        <v>0</v>
      </c>
    </row>
    <row r="23" spans="1:24" x14ac:dyDescent="0.25">
      <c r="A23" s="10"/>
      <c r="B23" s="113"/>
    </row>
    <row r="24" spans="1:24" x14ac:dyDescent="0.25">
      <c r="A24" s="9" t="s">
        <v>241</v>
      </c>
      <c r="B24" s="113"/>
    </row>
    <row r="25" spans="1:24" x14ac:dyDescent="0.25">
      <c r="A25" s="10" t="s">
        <v>117</v>
      </c>
      <c r="B25" s="116">
        <f>Assumptions!B39</f>
        <v>0</v>
      </c>
    </row>
    <row r="26" spans="1:24" x14ac:dyDescent="0.25">
      <c r="A26" s="9" t="s">
        <v>54</v>
      </c>
      <c r="B26" s="114">
        <f>SUM(B25:B25)</f>
        <v>0</v>
      </c>
    </row>
    <row r="27" spans="1:24" x14ac:dyDescent="0.25">
      <c r="A27" s="9"/>
      <c r="B27" s="114"/>
    </row>
    <row r="28" spans="1:24" ht="15.75" x14ac:dyDescent="0.25">
      <c r="A28" s="59" t="s">
        <v>55</v>
      </c>
      <c r="B28" s="115">
        <f>SUM(B16,B22,B26)</f>
        <v>0</v>
      </c>
      <c r="W28" s="45">
        <f>(Assumptions!B29*Assumptions!B24+Assumptions!B30*Assumptions!B23+Assumptions!B38*Assumptions!B24+Assumptions!B31+Assumptions!B32+Assumptions!B33+Assumptions!B34+Assumptions!B35+Assumptions!B36+Assumptions!B37+Assumptions!B39+Assumptions!B40)-$B$28</f>
        <v>0</v>
      </c>
      <c r="X28" t="s">
        <v>329</v>
      </c>
    </row>
    <row r="29" spans="1:24" ht="15.75" thickBot="1" x14ac:dyDescent="0.3">
      <c r="B29" s="113"/>
    </row>
    <row r="30" spans="1:24" ht="19.5" thickBot="1" x14ac:dyDescent="0.35">
      <c r="A30" s="51" t="s">
        <v>57</v>
      </c>
      <c r="B30" s="121"/>
    </row>
    <row r="31" spans="1:24" x14ac:dyDescent="0.25">
      <c r="A31" s="9" t="s">
        <v>248</v>
      </c>
      <c r="B31" s="113"/>
    </row>
    <row r="32" spans="1:24" x14ac:dyDescent="0.25">
      <c r="A32" s="10" t="s">
        <v>202</v>
      </c>
      <c r="B32" s="113">
        <f>Assumptions!B43</f>
        <v>0</v>
      </c>
    </row>
    <row r="33" spans="1:23" x14ac:dyDescent="0.25">
      <c r="A33" s="10" t="s">
        <v>204</v>
      </c>
      <c r="B33" s="116">
        <f>Assumptions!B44</f>
        <v>0</v>
      </c>
    </row>
    <row r="34" spans="1:23" x14ac:dyDescent="0.25">
      <c r="A34" s="9" t="s">
        <v>112</v>
      </c>
      <c r="B34" s="114">
        <f>SUM(B32:B33)</f>
        <v>0</v>
      </c>
    </row>
    <row r="35" spans="1:23" x14ac:dyDescent="0.25">
      <c r="A35" s="9" t="s">
        <v>247</v>
      </c>
      <c r="B35" s="113"/>
    </row>
    <row r="36" spans="1:23" x14ac:dyDescent="0.25">
      <c r="A36" s="10" t="s">
        <v>121</v>
      </c>
      <c r="B36" s="113">
        <f>Assumptions!B48</f>
        <v>0</v>
      </c>
    </row>
    <row r="37" spans="1:23" x14ac:dyDescent="0.25">
      <c r="A37" s="10" t="s">
        <v>207</v>
      </c>
      <c r="B37" s="113">
        <f>Assumptions!B49</f>
        <v>0</v>
      </c>
    </row>
    <row r="38" spans="1:23" x14ac:dyDescent="0.25">
      <c r="A38" s="10" t="s">
        <v>208</v>
      </c>
      <c r="B38" s="113">
        <f>Assumptions!B50</f>
        <v>0</v>
      </c>
    </row>
    <row r="39" spans="1:23" x14ac:dyDescent="0.25">
      <c r="A39" s="10" t="s">
        <v>209</v>
      </c>
      <c r="B39" s="116">
        <f>Assumptions!B51</f>
        <v>0</v>
      </c>
    </row>
    <row r="40" spans="1:23" x14ac:dyDescent="0.25">
      <c r="A40" s="9" t="s">
        <v>113</v>
      </c>
      <c r="B40" s="114">
        <f>SUM(B36:B39)</f>
        <v>0</v>
      </c>
    </row>
    <row r="41" spans="1:23" x14ac:dyDescent="0.25">
      <c r="A41" s="9" t="s">
        <v>246</v>
      </c>
      <c r="B41" s="114"/>
    </row>
    <row r="42" spans="1:23" x14ac:dyDescent="0.25">
      <c r="A42" s="10" t="s">
        <v>210</v>
      </c>
      <c r="B42" s="113">
        <f>Assumptions!B55</f>
        <v>0</v>
      </c>
    </row>
    <row r="43" spans="1:23" x14ac:dyDescent="0.25">
      <c r="A43" s="10" t="s">
        <v>212</v>
      </c>
      <c r="B43" s="117">
        <f>Assumptions!B56</f>
        <v>0</v>
      </c>
    </row>
    <row r="44" spans="1:23" x14ac:dyDescent="0.25">
      <c r="A44" s="10" t="s">
        <v>38</v>
      </c>
      <c r="B44" s="119">
        <f>Assumptions!B57*Assumptions!B59*Assumptions!B58</f>
        <v>0</v>
      </c>
    </row>
    <row r="45" spans="1:23" x14ac:dyDescent="0.25">
      <c r="A45" s="9" t="s">
        <v>215</v>
      </c>
      <c r="B45" s="114">
        <f>SUM(B42:B44)</f>
        <v>0</v>
      </c>
      <c r="W45" s="180">
        <f>(Assumptions!B57*Assumptions!B58*Assumptions!B59+Assumptions!B56+Assumptions!B55+Assumptions!B51+Assumptions!B50+Assumptions!B49+Assumptions!B48+Assumptions!B44+Assumptions!B43)-'Year 1'!$B$45-'Year 1'!$B$40-'Year 1'!$B$34</f>
        <v>0</v>
      </c>
    </row>
    <row r="46" spans="1:23" x14ac:dyDescent="0.25">
      <c r="A46" s="9" t="s">
        <v>245</v>
      </c>
      <c r="B46" s="113"/>
    </row>
    <row r="47" spans="1:23" x14ac:dyDescent="0.25">
      <c r="A47" s="10" t="s">
        <v>84</v>
      </c>
      <c r="B47" s="118">
        <f>ROUND((B34+B40+B45)*Assumptions!B62,0)</f>
        <v>0</v>
      </c>
      <c r="C47" s="41"/>
    </row>
    <row r="48" spans="1:23" x14ac:dyDescent="0.25">
      <c r="A48" s="10" t="s">
        <v>9</v>
      </c>
      <c r="B48" s="118">
        <f>ROUND((B34+B40+B45)*Assumptions!B63,0)</f>
        <v>0</v>
      </c>
      <c r="C48" s="41"/>
    </row>
    <row r="49" spans="1:2" x14ac:dyDescent="0.25">
      <c r="A49" s="10" t="s">
        <v>213</v>
      </c>
      <c r="B49" s="118">
        <f>ROUND((Assumptions!$B$45+Assumptions!$B$52)*Assumptions!B64,0)</f>
        <v>0</v>
      </c>
    </row>
    <row r="50" spans="1:2" x14ac:dyDescent="0.25">
      <c r="A50" s="10" t="s">
        <v>8</v>
      </c>
      <c r="B50" s="118">
        <f>ROUND((Assumptions!$B$45+Assumptions!$B$52)*Assumptions!B65,0)</f>
        <v>0</v>
      </c>
    </row>
    <row r="51" spans="1:2" x14ac:dyDescent="0.25">
      <c r="A51" s="10" t="s">
        <v>7</v>
      </c>
      <c r="B51" s="118">
        <f>ROUND((Assumptions!$B$45+Assumptions!$B$52)*Assumptions!B66,0)</f>
        <v>0</v>
      </c>
    </row>
    <row r="52" spans="1:2" x14ac:dyDescent="0.25">
      <c r="A52" s="53" t="s">
        <v>376</v>
      </c>
      <c r="B52" s="118">
        <f>ROUND((Assumptions!$B$45+Assumptions!$B$52)*Assumptions!B67,0)</f>
        <v>0</v>
      </c>
    </row>
    <row r="53" spans="1:2" x14ac:dyDescent="0.25">
      <c r="A53" s="10" t="s">
        <v>59</v>
      </c>
      <c r="B53" s="119">
        <f>ROUND((Assumptions!$B$45+Assumptions!$B$52)*Assumptions!B68,0)</f>
        <v>0</v>
      </c>
    </row>
    <row r="54" spans="1:2" x14ac:dyDescent="0.25">
      <c r="A54" s="9" t="s">
        <v>254</v>
      </c>
      <c r="B54" s="120">
        <f>SUM(B47:B53)</f>
        <v>0</v>
      </c>
    </row>
    <row r="55" spans="1:2" x14ac:dyDescent="0.25">
      <c r="A55" s="11" t="s">
        <v>53</v>
      </c>
      <c r="B55" s="114">
        <f>B34+B40+B54+B45</f>
        <v>0</v>
      </c>
    </row>
    <row r="56" spans="1:2" x14ac:dyDescent="0.25">
      <c r="A56" s="11"/>
      <c r="B56" s="114"/>
    </row>
    <row r="57" spans="1:2" x14ac:dyDescent="0.25">
      <c r="A57" s="9" t="s">
        <v>85</v>
      </c>
      <c r="B57" s="113"/>
    </row>
    <row r="58" spans="1:2" x14ac:dyDescent="0.25">
      <c r="A58" s="10" t="s">
        <v>86</v>
      </c>
      <c r="B58" s="113">
        <f>Assumptions!B71</f>
        <v>0</v>
      </c>
    </row>
    <row r="59" spans="1:2" x14ac:dyDescent="0.25">
      <c r="A59" s="10" t="s">
        <v>87</v>
      </c>
      <c r="B59" s="113">
        <f>Assumptions!B72</f>
        <v>0</v>
      </c>
    </row>
    <row r="60" spans="1:2" x14ac:dyDescent="0.25">
      <c r="A60" s="10" t="s">
        <v>88</v>
      </c>
      <c r="B60" s="113">
        <f>Assumptions!B73</f>
        <v>0</v>
      </c>
    </row>
    <row r="61" spans="1:2" x14ac:dyDescent="0.25">
      <c r="A61" s="10" t="s">
        <v>89</v>
      </c>
      <c r="B61" s="113">
        <f>Assumptions!B74</f>
        <v>0</v>
      </c>
    </row>
    <row r="62" spans="1:2" x14ac:dyDescent="0.25">
      <c r="A62" s="10" t="s">
        <v>307</v>
      </c>
      <c r="B62" s="113">
        <f>Assumptions!B75</f>
        <v>0</v>
      </c>
    </row>
    <row r="63" spans="1:2" x14ac:dyDescent="0.25">
      <c r="A63" s="10" t="s">
        <v>308</v>
      </c>
      <c r="B63" s="113">
        <f>Assumptions!B76</f>
        <v>0</v>
      </c>
    </row>
    <row r="64" spans="1:2" x14ac:dyDescent="0.25">
      <c r="A64" s="10" t="s">
        <v>90</v>
      </c>
      <c r="B64" s="113">
        <f>Assumptions!B77</f>
        <v>0</v>
      </c>
    </row>
    <row r="65" spans="1:2" x14ac:dyDescent="0.25">
      <c r="A65" s="10" t="s">
        <v>364</v>
      </c>
      <c r="B65" s="113">
        <f>Assumptions!B78</f>
        <v>0</v>
      </c>
    </row>
    <row r="66" spans="1:2" x14ac:dyDescent="0.25">
      <c r="A66" s="10" t="s">
        <v>103</v>
      </c>
      <c r="B66" s="113">
        <f>Assumptions!B79</f>
        <v>0</v>
      </c>
    </row>
    <row r="67" spans="1:2" x14ac:dyDescent="0.25">
      <c r="A67" s="10" t="s">
        <v>401</v>
      </c>
      <c r="B67" s="113">
        <f>Assumptions!B80</f>
        <v>0</v>
      </c>
    </row>
    <row r="68" spans="1:2" x14ac:dyDescent="0.25">
      <c r="A68" s="10" t="s">
        <v>396</v>
      </c>
      <c r="B68" s="113">
        <f>Assumptions!B81</f>
        <v>0</v>
      </c>
    </row>
    <row r="69" spans="1:2" x14ac:dyDescent="0.25">
      <c r="A69" s="10" t="s">
        <v>397</v>
      </c>
      <c r="B69" s="113">
        <f>Assumptions!B82</f>
        <v>0</v>
      </c>
    </row>
    <row r="70" spans="1:2" x14ac:dyDescent="0.25">
      <c r="A70" s="10" t="s">
        <v>160</v>
      </c>
      <c r="B70" s="116">
        <f>Assumptions!B83</f>
        <v>0</v>
      </c>
    </row>
    <row r="71" spans="1:2" x14ac:dyDescent="0.25">
      <c r="A71" s="9" t="s">
        <v>115</v>
      </c>
      <c r="B71" s="114">
        <f>SUM(B58:B70)</f>
        <v>0</v>
      </c>
    </row>
    <row r="72" spans="1:2" x14ac:dyDescent="0.25">
      <c r="A72" s="9"/>
      <c r="B72" s="114"/>
    </row>
    <row r="73" spans="1:2" x14ac:dyDescent="0.25">
      <c r="A73" s="9" t="s">
        <v>91</v>
      </c>
      <c r="B73" s="113"/>
    </row>
    <row r="74" spans="1:2" x14ac:dyDescent="0.25">
      <c r="A74" s="10" t="s">
        <v>92</v>
      </c>
      <c r="B74" s="113">
        <f>Assumptions!B86</f>
        <v>0</v>
      </c>
    </row>
    <row r="75" spans="1:2" x14ac:dyDescent="0.25">
      <c r="A75" s="10" t="s">
        <v>451</v>
      </c>
      <c r="B75" s="113">
        <f>Assumptions!B87</f>
        <v>0</v>
      </c>
    </row>
    <row r="76" spans="1:2" x14ac:dyDescent="0.25">
      <c r="A76" s="10" t="s">
        <v>399</v>
      </c>
      <c r="B76" s="113">
        <f>Assumptions!B88</f>
        <v>0</v>
      </c>
    </row>
    <row r="77" spans="1:2" x14ac:dyDescent="0.25">
      <c r="A77" s="10" t="s">
        <v>398</v>
      </c>
      <c r="B77" s="113">
        <f>Assumptions!B89</f>
        <v>0</v>
      </c>
    </row>
    <row r="78" spans="1:2" x14ac:dyDescent="0.25">
      <c r="A78" s="10" t="s">
        <v>400</v>
      </c>
      <c r="B78" s="113">
        <f>Assumptions!B90</f>
        <v>0</v>
      </c>
    </row>
    <row r="79" spans="1:2" x14ac:dyDescent="0.25">
      <c r="A79" s="9" t="s">
        <v>222</v>
      </c>
      <c r="B79" s="114">
        <f>SUM(B74:B78)</f>
        <v>0</v>
      </c>
    </row>
    <row r="80" spans="1:2" x14ac:dyDescent="0.25">
      <c r="A80" s="9"/>
      <c r="B80" s="114"/>
    </row>
    <row r="81" spans="1:2" x14ac:dyDescent="0.25">
      <c r="A81" s="9" t="s">
        <v>95</v>
      </c>
      <c r="B81" s="113"/>
    </row>
    <row r="82" spans="1:2" x14ac:dyDescent="0.25">
      <c r="A82" s="10" t="s">
        <v>391</v>
      </c>
      <c r="B82" s="113">
        <f>Assumptions!B93</f>
        <v>0</v>
      </c>
    </row>
    <row r="83" spans="1:2" x14ac:dyDescent="0.25">
      <c r="A83" s="10" t="s">
        <v>97</v>
      </c>
      <c r="B83" s="116">
        <f>Assumptions!B94</f>
        <v>0</v>
      </c>
    </row>
    <row r="84" spans="1:2" x14ac:dyDescent="0.25">
      <c r="A84" s="9" t="s">
        <v>221</v>
      </c>
      <c r="B84" s="114">
        <f>SUM(B82:B83)</f>
        <v>0</v>
      </c>
    </row>
    <row r="85" spans="1:2" x14ac:dyDescent="0.25">
      <c r="A85" s="9"/>
      <c r="B85" s="114"/>
    </row>
    <row r="86" spans="1:2" x14ac:dyDescent="0.25">
      <c r="A86" s="9" t="s">
        <v>298</v>
      </c>
      <c r="B86" s="113"/>
    </row>
    <row r="87" spans="1:2" x14ac:dyDescent="0.25">
      <c r="A87" s="10" t="s">
        <v>98</v>
      </c>
      <c r="B87" s="113">
        <f>Assumptions!B97</f>
        <v>0</v>
      </c>
    </row>
    <row r="88" spans="1:2" x14ac:dyDescent="0.25">
      <c r="A88" s="10" t="s">
        <v>99</v>
      </c>
      <c r="B88" s="113">
        <f>Assumptions!B98</f>
        <v>0</v>
      </c>
    </row>
    <row r="89" spans="1:2" x14ac:dyDescent="0.25">
      <c r="A89" s="10" t="s">
        <v>101</v>
      </c>
      <c r="B89" s="116">
        <f>Assumptions!B99</f>
        <v>0</v>
      </c>
    </row>
    <row r="90" spans="1:2" x14ac:dyDescent="0.25">
      <c r="A90" s="9" t="s">
        <v>382</v>
      </c>
      <c r="B90" s="114">
        <f>SUM(B87:B89)</f>
        <v>0</v>
      </c>
    </row>
    <row r="91" spans="1:2" x14ac:dyDescent="0.25">
      <c r="A91" s="9"/>
      <c r="B91" s="114"/>
    </row>
    <row r="92" spans="1:2" x14ac:dyDescent="0.25">
      <c r="A92" s="9" t="s">
        <v>102</v>
      </c>
      <c r="B92" s="113"/>
    </row>
    <row r="93" spans="1:2" x14ac:dyDescent="0.25">
      <c r="A93" s="10" t="s">
        <v>104</v>
      </c>
      <c r="B93" s="116">
        <f>Assumptions!B102</f>
        <v>0</v>
      </c>
    </row>
    <row r="94" spans="1:2" x14ac:dyDescent="0.25">
      <c r="A94" s="9" t="s">
        <v>220</v>
      </c>
      <c r="B94" s="114">
        <f>SUM(B93:B93)</f>
        <v>0</v>
      </c>
    </row>
    <row r="95" spans="1:2" x14ac:dyDescent="0.25">
      <c r="A95" s="9"/>
      <c r="B95" s="114"/>
    </row>
    <row r="96" spans="1:2" x14ac:dyDescent="0.25">
      <c r="A96" s="9" t="s">
        <v>370</v>
      </c>
      <c r="B96" s="113"/>
    </row>
    <row r="97" spans="1:6" x14ac:dyDescent="0.25">
      <c r="A97" s="10" t="s">
        <v>377</v>
      </c>
      <c r="B97" s="113">
        <f>Assumptions!B105</f>
        <v>0</v>
      </c>
    </row>
    <row r="98" spans="1:6" x14ac:dyDescent="0.25">
      <c r="A98" s="10" t="s">
        <v>106</v>
      </c>
      <c r="B98" s="113">
        <f>Assumptions!B106</f>
        <v>0</v>
      </c>
    </row>
    <row r="99" spans="1:6" x14ac:dyDescent="0.25">
      <c r="A99" s="10" t="s">
        <v>108</v>
      </c>
      <c r="B99" s="113">
        <f>Assumptions!B107</f>
        <v>0</v>
      </c>
    </row>
    <row r="100" spans="1:6" x14ac:dyDescent="0.25">
      <c r="A100" s="10" t="s">
        <v>379</v>
      </c>
      <c r="B100" s="116">
        <f>Assumptions!B108</f>
        <v>0</v>
      </c>
    </row>
    <row r="101" spans="1:6" x14ac:dyDescent="0.25">
      <c r="A101" s="9" t="s">
        <v>378</v>
      </c>
      <c r="B101" s="114">
        <f>SUM(B97:B100)</f>
        <v>0</v>
      </c>
    </row>
    <row r="102" spans="1:6" x14ac:dyDescent="0.25">
      <c r="A102" s="9"/>
      <c r="B102" s="114"/>
    </row>
    <row r="103" spans="1:6" x14ac:dyDescent="0.25">
      <c r="A103" s="9" t="s">
        <v>374</v>
      </c>
      <c r="B103" s="113"/>
    </row>
    <row r="104" spans="1:6" x14ac:dyDescent="0.25">
      <c r="A104" s="10" t="s">
        <v>216</v>
      </c>
      <c r="B104" s="113">
        <f>Assumptions!B111</f>
        <v>0</v>
      </c>
    </row>
    <row r="105" spans="1:6" x14ac:dyDescent="0.25">
      <c r="A105" s="10" t="s">
        <v>217</v>
      </c>
      <c r="B105" s="113">
        <f>Assumptions!B112</f>
        <v>0</v>
      </c>
    </row>
    <row r="106" spans="1:6" x14ac:dyDescent="0.25">
      <c r="A106" s="10" t="s">
        <v>218</v>
      </c>
      <c r="B106" s="116">
        <f>Assumptions!B113</f>
        <v>0</v>
      </c>
    </row>
    <row r="107" spans="1:6" x14ac:dyDescent="0.25">
      <c r="A107" s="9" t="s">
        <v>380</v>
      </c>
      <c r="B107" s="113">
        <f>SUM(B104:B106)</f>
        <v>0</v>
      </c>
    </row>
    <row r="108" spans="1:6" x14ac:dyDescent="0.25">
      <c r="A108" s="10"/>
      <c r="B108" s="113"/>
    </row>
    <row r="109" spans="1:6" x14ac:dyDescent="0.25">
      <c r="A109" s="9" t="s">
        <v>373</v>
      </c>
      <c r="B109" s="113"/>
    </row>
    <row r="110" spans="1:6" ht="45" x14ac:dyDescent="0.25">
      <c r="A110" s="52" t="s">
        <v>372</v>
      </c>
      <c r="B110" s="117">
        <f>Assumptions!B116</f>
        <v>0</v>
      </c>
    </row>
    <row r="111" spans="1:6" x14ac:dyDescent="0.25">
      <c r="A111" s="53" t="s">
        <v>350</v>
      </c>
      <c r="B111" s="117">
        <f>Assumptions!B117</f>
        <v>0</v>
      </c>
      <c r="F111" s="67"/>
    </row>
    <row r="112" spans="1:6" x14ac:dyDescent="0.25">
      <c r="A112" s="53" t="s">
        <v>367</v>
      </c>
      <c r="B112" s="117">
        <f>Assumptions!B118</f>
        <v>0</v>
      </c>
      <c r="F112" s="67"/>
    </row>
    <row r="113" spans="1:6" x14ac:dyDescent="0.25">
      <c r="A113" s="53" t="s">
        <v>368</v>
      </c>
      <c r="B113" s="117">
        <f>Assumptions!B119</f>
        <v>0</v>
      </c>
      <c r="F113" s="67"/>
    </row>
    <row r="114" spans="1:6" x14ac:dyDescent="0.25">
      <c r="A114" s="53" t="s">
        <v>351</v>
      </c>
      <c r="B114" s="116">
        <f>Assumptions!B120</f>
        <v>0</v>
      </c>
      <c r="F114" s="67"/>
    </row>
    <row r="115" spans="1:6" x14ac:dyDescent="0.25">
      <c r="A115" s="9" t="s">
        <v>381</v>
      </c>
      <c r="B115" s="114">
        <f>SUM(B110:B114)</f>
        <v>0</v>
      </c>
      <c r="F115" s="67"/>
    </row>
    <row r="116" spans="1:6" x14ac:dyDescent="0.25">
      <c r="A116" s="9"/>
      <c r="B116" s="114"/>
      <c r="F116" s="67"/>
    </row>
    <row r="117" spans="1:6" x14ac:dyDescent="0.25">
      <c r="A117" s="9" t="s">
        <v>109</v>
      </c>
      <c r="B117" s="113"/>
      <c r="F117" s="67"/>
    </row>
    <row r="118" spans="1:6" x14ac:dyDescent="0.25">
      <c r="A118" s="10" t="s">
        <v>110</v>
      </c>
      <c r="B118" s="113">
        <f>Assumptions!B123</f>
        <v>0</v>
      </c>
      <c r="F118" s="67"/>
    </row>
    <row r="119" spans="1:6" x14ac:dyDescent="0.25">
      <c r="A119" s="10" t="s">
        <v>111</v>
      </c>
      <c r="B119" s="116">
        <f>Assumptions!B124</f>
        <v>0</v>
      </c>
      <c r="F119" s="67"/>
    </row>
    <row r="120" spans="1:6" x14ac:dyDescent="0.25">
      <c r="A120" s="9" t="s">
        <v>219</v>
      </c>
      <c r="B120" s="114">
        <f>SUM(B118:B119)</f>
        <v>0</v>
      </c>
    </row>
    <row r="121" spans="1:6" x14ac:dyDescent="0.25">
      <c r="A121" s="9"/>
      <c r="B121" s="114"/>
    </row>
    <row r="122" spans="1:6" x14ac:dyDescent="0.25">
      <c r="A122" s="9" t="s">
        <v>234</v>
      </c>
      <c r="B122" s="113"/>
    </row>
    <row r="123" spans="1:6" x14ac:dyDescent="0.25">
      <c r="A123" s="10" t="s">
        <v>40</v>
      </c>
      <c r="B123" s="113">
        <f>IF(AND(Assumptions!$H127="Total"),Assumptions!B127,IF(AND(Assumptions!$H127="Per Pupil"),Assumptions!B127*Assumptions!B$24,0))</f>
        <v>0</v>
      </c>
    </row>
    <row r="124" spans="1:6" x14ac:dyDescent="0.25">
      <c r="A124" s="10" t="s">
        <v>41</v>
      </c>
      <c r="B124" s="113">
        <f>IF(AND(Assumptions!$H128="Total"),Assumptions!B128,IF(AND(Assumptions!$H128="Per Pupil"),Assumptions!B128*Assumptions!B$24,0))</f>
        <v>0</v>
      </c>
    </row>
    <row r="125" spans="1:6" x14ac:dyDescent="0.25">
      <c r="A125" s="53" t="s">
        <v>229</v>
      </c>
      <c r="B125" s="113">
        <f>IF(AND(Assumptions!$H129="Total"),Assumptions!B129,IF(AND(Assumptions!$H129="Per Pupil"),Assumptions!B129*Assumptions!B$24,0))</f>
        <v>0</v>
      </c>
    </row>
    <row r="126" spans="1:6" x14ac:dyDescent="0.25">
      <c r="A126" s="10" t="s">
        <v>15</v>
      </c>
      <c r="B126" s="113">
        <f>IF(AND(Assumptions!$H130="Total"),Assumptions!B130,IF(AND(Assumptions!$H130="Per Pupil"),Assumptions!B130*Assumptions!B$24,0))</f>
        <v>0</v>
      </c>
    </row>
    <row r="127" spans="1:6" x14ac:dyDescent="0.25">
      <c r="A127" s="10" t="s">
        <v>16</v>
      </c>
      <c r="B127" s="113">
        <f>IF(AND(Assumptions!$H131="Total"),Assumptions!B131,IF(AND(Assumptions!$H131="Per Pupil"),Assumptions!B131*Assumptions!B$24,0))</f>
        <v>0</v>
      </c>
    </row>
    <row r="128" spans="1:6" x14ac:dyDescent="0.25">
      <c r="A128" s="10" t="s">
        <v>10</v>
      </c>
      <c r="B128" s="113">
        <f>IF(AND(Assumptions!$H132="Total"),Assumptions!B132,IF(AND(Assumptions!$H132="Per Pupil"),Assumptions!B132*Assumptions!B$24,0))</f>
        <v>0</v>
      </c>
    </row>
    <row r="129" spans="1:2" x14ac:dyDescent="0.25">
      <c r="A129" s="10" t="s">
        <v>230</v>
      </c>
      <c r="B129" s="113">
        <f>IF(AND(Assumptions!$H133="Total"),Assumptions!B133,IF(AND(Assumptions!$H133="Per Pupil"),Assumptions!B133*Assumptions!B$24,0))</f>
        <v>0</v>
      </c>
    </row>
    <row r="130" spans="1:2" x14ac:dyDescent="0.25">
      <c r="A130" s="10" t="s">
        <v>42</v>
      </c>
      <c r="B130" s="113">
        <f>IF(AND(Assumptions!$H134="Total"),Assumptions!B134,IF(AND(Assumptions!$H134="Per Pupil"),Assumptions!B134*Assumptions!B$24,0))</f>
        <v>0</v>
      </c>
    </row>
    <row r="131" spans="1:2" x14ac:dyDescent="0.25">
      <c r="A131" s="10" t="s">
        <v>288</v>
      </c>
      <c r="B131" s="113">
        <f>IF(AND(Assumptions!$H139="Total"),Assumptions!B139,IF(AND(Assumptions!$H139="Per Pupil"),Assumptions!B139*Assumptions!B$24,0))</f>
        <v>0</v>
      </c>
    </row>
    <row r="132" spans="1:2" x14ac:dyDescent="0.25">
      <c r="A132" s="10" t="s">
        <v>231</v>
      </c>
      <c r="B132" s="113">
        <f>IF(AND(Assumptions!$H140="Total"),Assumptions!B140,IF(AND(Assumptions!$H140="Per Pupil"),Assumptions!B140*Assumptions!B$24,0))</f>
        <v>0</v>
      </c>
    </row>
    <row r="133" spans="1:2" x14ac:dyDescent="0.25">
      <c r="A133" s="10" t="s">
        <v>43</v>
      </c>
      <c r="B133" s="113">
        <f>IF(AND(Assumptions!$H141="Total"),Assumptions!B141,IF(AND(Assumptions!$H141="Per Pupil"),Assumptions!B141*Assumptions!B$24,0))</f>
        <v>0</v>
      </c>
    </row>
    <row r="134" spans="1:2" x14ac:dyDescent="0.25">
      <c r="A134" s="10" t="s">
        <v>280</v>
      </c>
      <c r="B134" s="113">
        <f>IF(AND(Assumptions!$H142="Total"),Assumptions!B142,IF(AND(Assumptions!$H142="Per Pupil"),Assumptions!B142*Assumptions!B$24,0))</f>
        <v>0</v>
      </c>
    </row>
    <row r="135" spans="1:2" x14ac:dyDescent="0.25">
      <c r="A135" s="10" t="s">
        <v>232</v>
      </c>
      <c r="B135" s="113">
        <f>IF(AND(Assumptions!$H143="Total"),Assumptions!B143,IF(AND(Assumptions!$H143="Per Pupil"),Assumptions!B143*Assumptions!B$24,0))</f>
        <v>0</v>
      </c>
    </row>
    <row r="136" spans="1:2" x14ac:dyDescent="0.25">
      <c r="A136" s="10" t="s">
        <v>44</v>
      </c>
      <c r="B136" s="113">
        <f>IF(AND(Assumptions!$H144="Total"),Assumptions!B144,IF(AND(Assumptions!$H144="Per Pupil"),Assumptions!B144*Assumptions!B$24,0))</f>
        <v>0</v>
      </c>
    </row>
    <row r="137" spans="1:2" x14ac:dyDescent="0.25">
      <c r="A137" s="10" t="s">
        <v>11</v>
      </c>
      <c r="B137" s="113">
        <f>IF(AND(Assumptions!$H145="Total"),Assumptions!B145,IF(AND(Assumptions!$H145="Per Pupil"),Assumptions!B145*Assumptions!B$24,0))</f>
        <v>0</v>
      </c>
    </row>
    <row r="138" spans="1:2" x14ac:dyDescent="0.25">
      <c r="A138" s="10" t="s">
        <v>12</v>
      </c>
      <c r="B138" s="113">
        <f>IF(AND(Assumptions!$H146="Total"),Assumptions!B146,IF(AND(Assumptions!$H146="Per Pupil"),Assumptions!B146*Assumptions!B$24,0))</f>
        <v>0</v>
      </c>
    </row>
    <row r="139" spans="1:2" x14ac:dyDescent="0.25">
      <c r="A139" s="10" t="s">
        <v>233</v>
      </c>
      <c r="B139" s="113">
        <f>IF(AND(Assumptions!$H147="Total"),Assumptions!B147,IF(AND(Assumptions!$H147="Per Pupil"),Assumptions!B147*Assumptions!B$24,0))</f>
        <v>0</v>
      </c>
    </row>
    <row r="140" spans="1:2" x14ac:dyDescent="0.25">
      <c r="A140" s="10" t="s">
        <v>299</v>
      </c>
      <c r="B140" s="113">
        <f>IF(AND(Assumptions!$H148="Total"),Assumptions!B148,IF(AND(Assumptions!$H148="Per Pupil"),Assumptions!B148*Assumptions!B$24,0))</f>
        <v>0</v>
      </c>
    </row>
    <row r="141" spans="1:2" x14ac:dyDescent="0.25">
      <c r="A141" s="10" t="s">
        <v>300</v>
      </c>
      <c r="B141" s="113">
        <f>IF(AND(Assumptions!$H149="Total"),Assumptions!B149,IF(AND(Assumptions!$H149="Per Pupil"),Assumptions!B149*Assumptions!B$24,0))</f>
        <v>0</v>
      </c>
    </row>
    <row r="142" spans="1:2" x14ac:dyDescent="0.25">
      <c r="A142" s="10" t="s">
        <v>13</v>
      </c>
      <c r="B142" s="117">
        <f>IF(AND(Assumptions!$H150="Total"),Assumptions!B150,IF(AND(Assumptions!$H150="Per Pupil"),Assumptions!B150*Assumptions!B$24,0))</f>
        <v>0</v>
      </c>
    </row>
    <row r="143" spans="1:2" x14ac:dyDescent="0.25">
      <c r="A143" s="10" t="str">
        <f>Assumptions!A151</f>
        <v>Other</v>
      </c>
      <c r="B143" s="117">
        <f>IF(AND(Assumptions!$H151="Total"),Assumptions!B151,IF(AND(Assumptions!$H151="Per Pupil"),Assumptions!B151*Assumptions!B$24,0))</f>
        <v>0</v>
      </c>
    </row>
    <row r="144" spans="1:2" x14ac:dyDescent="0.25">
      <c r="A144" s="10" t="str">
        <f>Assumptions!A152</f>
        <v>Other</v>
      </c>
      <c r="B144" s="117">
        <f>IF(AND(Assumptions!$H152="Total"),Assumptions!B152,IF(AND(Assumptions!$H152="Per Pupil"),Assumptions!B152*Assumptions!B$24,0))</f>
        <v>0</v>
      </c>
    </row>
    <row r="145" spans="1:2" x14ac:dyDescent="0.25">
      <c r="A145" s="10" t="str">
        <f>Assumptions!A153</f>
        <v>Other</v>
      </c>
      <c r="B145" s="117">
        <f>IF(AND(Assumptions!$H153="Total"),Assumptions!B153,IF(AND(Assumptions!$H153="Per Pupil"),Assumptions!B153*Assumptions!B$24,0))</f>
        <v>0</v>
      </c>
    </row>
    <row r="146" spans="1:2" x14ac:dyDescent="0.25">
      <c r="A146" s="10" t="str">
        <f>Assumptions!A154</f>
        <v>Other</v>
      </c>
      <c r="B146" s="117">
        <f>IF(AND(Assumptions!$H154="Total"),Assumptions!B154,IF(AND(Assumptions!$H154="Per Pupil"),Assumptions!B154*Assumptions!B$24,0))</f>
        <v>0</v>
      </c>
    </row>
    <row r="147" spans="1:2" x14ac:dyDescent="0.25">
      <c r="A147" s="10" t="str">
        <f>Assumptions!A155</f>
        <v>Other</v>
      </c>
      <c r="B147" s="117">
        <f>IF(AND(Assumptions!$H155="Total"),Assumptions!B155,IF(AND(Assumptions!$H155="Per Pupil"),Assumptions!B155*Assumptions!B$24,0))</f>
        <v>0</v>
      </c>
    </row>
    <row r="148" spans="1:2" x14ac:dyDescent="0.25">
      <c r="A148" s="10" t="str">
        <f>Assumptions!A156</f>
        <v>Other</v>
      </c>
      <c r="B148" s="117">
        <f>IF(AND(Assumptions!$H156="Total"),Assumptions!B156,IF(AND(Assumptions!$H156="Per Pupil"),Assumptions!B156*Assumptions!B$24,0))</f>
        <v>0</v>
      </c>
    </row>
    <row r="149" spans="1:2" x14ac:dyDescent="0.25">
      <c r="A149" s="10" t="str">
        <f>Assumptions!A157</f>
        <v>Other</v>
      </c>
      <c r="B149" s="117">
        <f>IF(AND(Assumptions!$H157="Total"),Assumptions!B157,IF(AND(Assumptions!$H157="Per Pupil"),Assumptions!B157*Assumptions!B$24,0))</f>
        <v>0</v>
      </c>
    </row>
    <row r="150" spans="1:2" x14ac:dyDescent="0.25">
      <c r="A150" s="10" t="str">
        <f>Assumptions!A158</f>
        <v>Other</v>
      </c>
      <c r="B150" s="116">
        <f>IF(AND(Assumptions!$H158="Total"),Assumptions!B158,IF(AND(Assumptions!$H158="Per Pupil"),Assumptions!B158*Assumptions!B$24,0))</f>
        <v>0</v>
      </c>
    </row>
    <row r="151" spans="1:2" x14ac:dyDescent="0.25">
      <c r="A151" s="9" t="s">
        <v>235</v>
      </c>
      <c r="B151" s="114">
        <f>SUM(B123:B150)</f>
        <v>0</v>
      </c>
    </row>
    <row r="152" spans="1:2" x14ac:dyDescent="0.25">
      <c r="A152" s="9"/>
      <c r="B152" s="114"/>
    </row>
    <row r="153" spans="1:2" x14ac:dyDescent="0.25">
      <c r="A153" s="9" t="s">
        <v>225</v>
      </c>
      <c r="B153" s="113"/>
    </row>
    <row r="154" spans="1:2" x14ac:dyDescent="0.25">
      <c r="A154" s="10" t="s">
        <v>223</v>
      </c>
      <c r="B154" s="113">
        <f>Assumptions!B161</f>
        <v>0</v>
      </c>
    </row>
    <row r="155" spans="1:2" x14ac:dyDescent="0.25">
      <c r="A155" s="10" t="s">
        <v>14</v>
      </c>
      <c r="B155" s="113">
        <f>Assumptions!B162</f>
        <v>0</v>
      </c>
    </row>
    <row r="156" spans="1:2" x14ac:dyDescent="0.25">
      <c r="A156" s="10" t="s">
        <v>224</v>
      </c>
      <c r="B156" s="113">
        <f>Assumptions!B163</f>
        <v>0</v>
      </c>
    </row>
    <row r="157" spans="1:2" x14ac:dyDescent="0.25">
      <c r="A157" s="10" t="s">
        <v>18</v>
      </c>
      <c r="B157" s="113">
        <f>Assumptions!B164</f>
        <v>0</v>
      </c>
    </row>
    <row r="158" spans="1:2" x14ac:dyDescent="0.25">
      <c r="A158" s="10" t="s">
        <v>17</v>
      </c>
      <c r="B158" s="116">
        <f>Assumptions!B165</f>
        <v>0</v>
      </c>
    </row>
    <row r="159" spans="1:2" x14ac:dyDescent="0.25">
      <c r="A159" s="9" t="s">
        <v>228</v>
      </c>
      <c r="B159" s="114">
        <f>SUM(B154:B158)</f>
        <v>0</v>
      </c>
    </row>
    <row r="160" spans="1:2" x14ac:dyDescent="0.25">
      <c r="A160" s="9"/>
      <c r="B160" s="114"/>
    </row>
    <row r="161" spans="1:23" x14ac:dyDescent="0.25">
      <c r="A161" s="9" t="s">
        <v>226</v>
      </c>
      <c r="B161" s="114"/>
    </row>
    <row r="162" spans="1:23" x14ac:dyDescent="0.25">
      <c r="A162" s="10" t="s">
        <v>19</v>
      </c>
      <c r="B162" s="113">
        <f>Assumptions!B168</f>
        <v>0</v>
      </c>
    </row>
    <row r="163" spans="1:23" x14ac:dyDescent="0.25">
      <c r="A163" s="10" t="s">
        <v>20</v>
      </c>
      <c r="B163" s="113">
        <f>Assumptions!B169</f>
        <v>0</v>
      </c>
    </row>
    <row r="164" spans="1:23" x14ac:dyDescent="0.25">
      <c r="A164" s="10" t="s">
        <v>21</v>
      </c>
      <c r="B164" s="113">
        <f>Assumptions!B170</f>
        <v>0</v>
      </c>
    </row>
    <row r="165" spans="1:23" x14ac:dyDescent="0.25">
      <c r="A165" s="10" t="s">
        <v>22</v>
      </c>
      <c r="B165" s="116">
        <f>Assumptions!B171</f>
        <v>0</v>
      </c>
    </row>
    <row r="166" spans="1:23" x14ac:dyDescent="0.25">
      <c r="A166" s="9" t="s">
        <v>45</v>
      </c>
      <c r="B166" s="114">
        <f>SUM(B162:B165)</f>
        <v>0</v>
      </c>
    </row>
    <row r="167" spans="1:23" x14ac:dyDescent="0.25">
      <c r="A167" s="9"/>
      <c r="B167" s="114"/>
    </row>
    <row r="168" spans="1:23" x14ac:dyDescent="0.25">
      <c r="A168" s="9" t="s">
        <v>227</v>
      </c>
      <c r="B168" s="114"/>
    </row>
    <row r="169" spans="1:23" x14ac:dyDescent="0.25">
      <c r="A169" s="10" t="s">
        <v>23</v>
      </c>
      <c r="B169" s="113">
        <f>Assumptions!B174</f>
        <v>0</v>
      </c>
    </row>
    <row r="170" spans="1:23" x14ac:dyDescent="0.25">
      <c r="A170" s="10" t="s">
        <v>66</v>
      </c>
      <c r="B170" s="116">
        <f>Assumptions!B175</f>
        <v>0</v>
      </c>
    </row>
    <row r="171" spans="1:23" x14ac:dyDescent="0.25">
      <c r="A171" s="9" t="s">
        <v>46</v>
      </c>
      <c r="B171" s="114">
        <f>SUM(B169:B170)</f>
        <v>0</v>
      </c>
      <c r="W171" s="180" t="e">
        <f>(SUM(Assumptions!B71:B83,Assumptions!B86:B90,Assumptions!B93:B94,Assumptions!B97:B99,Assumptions!#REF!,Assumptions!B102:B102,Assumptions!B105:B105,Assumptions!#REF!,Assumptions!#REF!,Assumptions!#REF!,Assumptions!B106:B108,Assumptions!B111:B116,Assumptions!B123:B124,Assumptions!B161:B165,Assumptions!B168:B171,Assumptions!B174:B175)+IF(AND(Assumptions!$H127="Total"),Assumptions!B127,IF(AND(Assumptions!$H127="Per Pupil"),Assumptions!B127*Assumptions!B$24,0))+IF(AND(Assumptions!$H128="Total"),Assumptions!B128,IF(AND(Assumptions!$H128="Per Pupil"),Assumptions!B128*Assumptions!B$24,0))+IF(AND(Assumptions!$H129="Total"),Assumptions!B129,IF(AND(Assumptions!$H129="Per Pupil"),Assumptions!B129*Assumptions!B$24,0))+IF(AND(Assumptions!$H130="Total"),Assumptions!B130,IF(AND(Assumptions!$H130="Per Pupil"),Assumptions!B130*Assumptions!B$24,0))+IF(AND(Assumptions!$H131="Total"),Assumptions!B131,IF(AND(Assumptions!$H131="Per Pupil"),Assumptions!B131*Assumptions!B$24,0))+IF(AND(Assumptions!$H132="Total"),Assumptions!B132,IF(AND(Assumptions!$H132="Per Pupil"),Assumptions!B132*Assumptions!B$24,0))+IF(AND(Assumptions!$H133="Total"),Assumptions!B133,IF(AND(Assumptions!$H133="Per Pupil"),Assumptions!B133*Assumptions!B$24,0))+IF(AND(Assumptions!$H134="Total"),Assumptions!B134,IF(AND(Assumptions!$H134="Per Pupil"),Assumptions!B134*Assumptions!B$24,0))+IF(AND(Assumptions!$H139="Total"),Assumptions!B139,IF(AND(Assumptions!$H139="Per Pupil"),Assumptions!B139*Assumptions!B$24,0))+IF(AND(Assumptions!$H140="Total"),Assumptions!B140,IF(AND(Assumptions!$H140="Per Pupil"),Assumptions!B140*Assumptions!B$24,0))+IF(AND(Assumptions!$H141="Total"),Assumptions!B141,IF(AND(Assumptions!$H141="Per Pupil"),Assumptions!B141*Assumptions!B$24,0))+IF(AND(Assumptions!$H142="Total"),Assumptions!B142,IF(AND(Assumptions!$H142="Per Pupil"),Assumptions!B142*Assumptions!B$24,0))+IF(AND(Assumptions!$H143="Total"),Assumptions!B143,IF(AND(Assumptions!$H143="Per Pupil"),Assumptions!B143*Assumptions!B$24,0))+IF(AND(Assumptions!$H144="Total"),Assumptions!B144,IF(AND(Assumptions!$H144="Per Pupil"),Assumptions!B144*Assumptions!B$24,0))+IF(AND(Assumptions!$H145="Total"),Assumptions!B145,IF(AND(Assumptions!$H145="Per Pupil"),Assumptions!B145*Assumptions!B$24,0))+IF(AND(Assumptions!$H146="Total"),Assumptions!B146,IF(AND(Assumptions!$H146="Per Pupil"),Assumptions!B146*Assumptions!B$24,0))+IF(AND(Assumptions!$H147="Total"),Assumptions!B147,IF(AND(Assumptions!$H147="Per Pupil"),Assumptions!B147*Assumptions!B$24,0))+IF(AND(Assumptions!$H148="Total"),Assumptions!B148,IF(AND(Assumptions!$H148="Per Pupil"),Assumptions!B148*Assumptions!B$24,0))+IF(AND(Assumptions!$H149="Total"),Assumptions!B149,IF(AND(Assumptions!$H149="Per Pupil"),Assumptions!B149*Assumptions!B$24,0))+IF(AND(Assumptions!$H150="Total"),Assumptions!B150,IF(AND(Assumptions!$H150="Per Pupil"),Assumptions!B150*Assumptions!B$24,0))+IF(AND(Assumptions!$H151="Total"),Assumptions!B151,IF(AND(Assumptions!$H151="Per Pupil"),Assumptions!B151*Assumptions!B$24,0))+IF(AND(Assumptions!$H152="Total"),Assumptions!B152,IF(AND(Assumptions!$H152="Per Pupil"),Assumptions!B152*Assumptions!B$24,0))+IF(AND(Assumptions!$H153="Total"),Assumptions!B153,IF(AND(Assumptions!$H153="Per Pupil"),Assumptions!B153*Assumptions!B$24,0))+IF(AND(Assumptions!$H154="Total"),Assumptions!B154,IF(AND(Assumptions!$H154="Per Pupil"),Assumptions!B154*Assumptions!B$24,0))+IF(AND(Assumptions!$H155="Total"),Assumptions!B155,IF(AND(Assumptions!$H155="Per Pupil"),Assumptions!B155*Assumptions!B$24,0))+IF(AND(Assumptions!$H156="Total"),Assumptions!B156,IF(AND(Assumptions!$H156="Per Pupil"),Assumptions!B156*Assumptions!B$24,0))+IF(AND(Assumptions!$H157="Total"),Assumptions!B157,IF(AND(Assumptions!$H157="Per Pupil"),Assumptions!B157*Assumptions!B$24,0))+IF(AND(Assumptions!$H158="Total"),Assumptions!B158,IF(AND(Assumptions!$H158="Per Pupil"),Assumptions!B158*Assumptions!B$24,0)))-($B$173-$B$55)</f>
        <v>#REF!</v>
      </c>
    </row>
    <row r="172" spans="1:23" x14ac:dyDescent="0.25">
      <c r="A172" s="9"/>
      <c r="B172" s="114"/>
    </row>
    <row r="173" spans="1:23" ht="15.75" x14ac:dyDescent="0.25">
      <c r="A173" s="58" t="s">
        <v>47</v>
      </c>
      <c r="B173" s="115">
        <f>B171+B166+B159+B151+B120+B115+B107+B101+B94+B90+B84+B79+B71+B55</f>
        <v>0</v>
      </c>
    </row>
    <row r="174" spans="1:23" x14ac:dyDescent="0.25">
      <c r="A174" s="1"/>
      <c r="B174" s="114"/>
    </row>
    <row r="175" spans="1:23" x14ac:dyDescent="0.25">
      <c r="A175" s="1" t="s">
        <v>67</v>
      </c>
      <c r="B175" s="122"/>
    </row>
    <row r="176" spans="1:23" x14ac:dyDescent="0.25">
      <c r="A176" s="8"/>
      <c r="B176" s="113"/>
    </row>
    <row r="177" spans="1:3" ht="15.75" x14ac:dyDescent="0.25">
      <c r="A177" s="241" t="s">
        <v>48</v>
      </c>
      <c r="B177" s="114">
        <f>B28-B173-B175</f>
        <v>0</v>
      </c>
    </row>
    <row r="178" spans="1:3" ht="30" x14ac:dyDescent="0.25">
      <c r="A178" s="242" t="s">
        <v>383</v>
      </c>
      <c r="B178" s="118">
        <f>(B28-B26)*0.03</f>
        <v>0</v>
      </c>
      <c r="C178" s="66"/>
    </row>
    <row r="179" spans="1:3" x14ac:dyDescent="0.25">
      <c r="A179" s="243" t="s">
        <v>58</v>
      </c>
      <c r="B179" s="113">
        <f>B177-B178</f>
        <v>0</v>
      </c>
    </row>
    <row r="180" spans="1:3" x14ac:dyDescent="0.25">
      <c r="A180" s="223"/>
      <c r="B180" s="113"/>
    </row>
    <row r="181" spans="1:3" x14ac:dyDescent="0.25">
      <c r="A181" s="244" t="s">
        <v>384</v>
      </c>
      <c r="B181" s="114">
        <v>0</v>
      </c>
    </row>
    <row r="182" spans="1:3" x14ac:dyDescent="0.25">
      <c r="A182" s="244" t="s">
        <v>385</v>
      </c>
      <c r="B182" s="114">
        <f>B178+B181</f>
        <v>0</v>
      </c>
    </row>
    <row r="183" spans="1:3" x14ac:dyDescent="0.25">
      <c r="A183" s="223"/>
      <c r="B183" s="113"/>
    </row>
    <row r="184" spans="1:3" x14ac:dyDescent="0.25">
      <c r="A184" s="244" t="s">
        <v>51</v>
      </c>
      <c r="B184" s="114">
        <v>0</v>
      </c>
    </row>
    <row r="185" spans="1:3" x14ac:dyDescent="0.25">
      <c r="A185" s="244" t="s">
        <v>52</v>
      </c>
      <c r="B185" s="114">
        <f>B184+B177</f>
        <v>0</v>
      </c>
    </row>
  </sheetData>
  <mergeCells count="3">
    <mergeCell ref="A1:B1"/>
    <mergeCell ref="A2:B2"/>
    <mergeCell ref="A6:B6"/>
  </mergeCells>
  <pageMargins left="0.7" right="0.7" top="0.75" bottom="0.75" header="0.3" footer="0.3"/>
  <pageSetup scale="66" fitToWidth="0" fitToHeight="3" orientation="portrait" r:id="rId1"/>
  <rowBreaks count="1" manualBreakCount="1">
    <brk id="8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X204"/>
  <sheetViews>
    <sheetView zoomScaleNormal="100" workbookViewId="0">
      <pane ySplit="5" topLeftCell="A6" activePane="bottomLeft" state="frozen"/>
      <selection activeCell="B56" sqref="B56"/>
      <selection pane="bottomLeft" activeCell="A6" sqref="A6:B6"/>
    </sheetView>
  </sheetViews>
  <sheetFormatPr defaultRowHeight="15" x14ac:dyDescent="0.25"/>
  <cols>
    <col min="1" max="1" width="71.28515625" bestFit="1" customWidth="1"/>
    <col min="2" max="2" width="14.28515625" customWidth="1"/>
    <col min="4" max="4" width="9.5703125" bestFit="1" customWidth="1"/>
    <col min="6" max="6" width="9.5703125" bestFit="1" customWidth="1"/>
  </cols>
  <sheetData>
    <row r="1" spans="1:2" s="2" customFormat="1" ht="18.75" x14ac:dyDescent="0.3">
      <c r="A1" s="382" t="str">
        <f>TEXT(Assumptions!A1,1)</f>
        <v>INSERT SCHOOL NAME</v>
      </c>
      <c r="B1" s="383"/>
    </row>
    <row r="2" spans="1:2" s="2" customFormat="1" ht="18.75" x14ac:dyDescent="0.3">
      <c r="A2" s="384" t="s">
        <v>68</v>
      </c>
      <c r="B2" s="384"/>
    </row>
    <row r="3" spans="1:2" s="2" customFormat="1" ht="18.75" x14ac:dyDescent="0.3">
      <c r="A3" s="12" t="s">
        <v>119</v>
      </c>
      <c r="B3" s="13">
        <f>Assumptions!C23</f>
        <v>0</v>
      </c>
    </row>
    <row r="4" spans="1:2" x14ac:dyDescent="0.25">
      <c r="A4" s="12" t="s">
        <v>49</v>
      </c>
      <c r="B4" s="13">
        <f>Assumptions!C24</f>
        <v>0</v>
      </c>
    </row>
    <row r="5" spans="1:2" ht="16.5" thickBot="1" x14ac:dyDescent="0.3">
      <c r="A5" s="49"/>
      <c r="B5" s="50" t="s">
        <v>118</v>
      </c>
    </row>
    <row r="6" spans="1:2" ht="19.5" thickBot="1" x14ac:dyDescent="0.35">
      <c r="A6" s="385" t="s">
        <v>56</v>
      </c>
      <c r="B6" s="386"/>
    </row>
    <row r="7" spans="1:2" x14ac:dyDescent="0.25">
      <c r="A7" s="9" t="s">
        <v>237</v>
      </c>
    </row>
    <row r="8" spans="1:2" x14ac:dyDescent="0.25">
      <c r="A8" s="10" t="s">
        <v>76</v>
      </c>
      <c r="B8" s="113">
        <f>ROUND(Assumptions!C30*Assumptions!C23,0)</f>
        <v>0</v>
      </c>
    </row>
    <row r="9" spans="1:2" x14ac:dyDescent="0.25">
      <c r="A9" s="10" t="s">
        <v>78</v>
      </c>
      <c r="B9" s="113">
        <f>Assumptions!C31</f>
        <v>0</v>
      </c>
    </row>
    <row r="10" spans="1:2" x14ac:dyDescent="0.25">
      <c r="A10" s="10" t="s">
        <v>79</v>
      </c>
      <c r="B10" s="113">
        <f>Assumptions!C33</f>
        <v>0</v>
      </c>
    </row>
    <row r="11" spans="1:2" x14ac:dyDescent="0.25">
      <c r="A11" s="10" t="s">
        <v>37</v>
      </c>
      <c r="B11" s="113">
        <f>Assumptions!C32</f>
        <v>0</v>
      </c>
    </row>
    <row r="12" spans="1:2" x14ac:dyDescent="0.25">
      <c r="A12" s="10" t="s">
        <v>81</v>
      </c>
      <c r="B12" s="113">
        <f>Assumptions!C35</f>
        <v>0</v>
      </c>
    </row>
    <row r="13" spans="1:2" x14ac:dyDescent="0.25">
      <c r="A13" s="10" t="s">
        <v>80</v>
      </c>
      <c r="B13" s="113">
        <f>Assumptions!C34</f>
        <v>0</v>
      </c>
    </row>
    <row r="14" spans="1:2" x14ac:dyDescent="0.25">
      <c r="A14" s="10" t="s">
        <v>83</v>
      </c>
      <c r="B14" s="113">
        <f>Assumptions!C37</f>
        <v>0</v>
      </c>
    </row>
    <row r="15" spans="1:2" x14ac:dyDescent="0.25">
      <c r="A15" s="10" t="s">
        <v>82</v>
      </c>
      <c r="B15" s="116">
        <f>Assumptions!C36</f>
        <v>0</v>
      </c>
    </row>
    <row r="16" spans="1:2" x14ac:dyDescent="0.25">
      <c r="A16" s="9" t="s">
        <v>238</v>
      </c>
      <c r="B16" s="114">
        <f>SUM(B8:B15)</f>
        <v>0</v>
      </c>
    </row>
    <row r="17" spans="1:24" x14ac:dyDescent="0.25">
      <c r="A17" s="10"/>
      <c r="B17" s="113"/>
    </row>
    <row r="18" spans="1:24" x14ac:dyDescent="0.25">
      <c r="A18" s="9" t="s">
        <v>239</v>
      </c>
      <c r="B18" s="113"/>
    </row>
    <row r="19" spans="1:24" x14ac:dyDescent="0.25">
      <c r="A19" s="10" t="s">
        <v>252</v>
      </c>
      <c r="B19" s="113">
        <f>ROUND(Assumptions!C29*Assumptions!C24,0)</f>
        <v>0</v>
      </c>
    </row>
    <row r="20" spans="1:24" x14ac:dyDescent="0.25">
      <c r="A20" s="10" t="s">
        <v>61</v>
      </c>
      <c r="B20" s="113">
        <f>ROUND(Assumptions!C38*Assumptions!C23,0)</f>
        <v>0</v>
      </c>
    </row>
    <row r="21" spans="1:24" x14ac:dyDescent="0.25">
      <c r="A21" s="10" t="s">
        <v>116</v>
      </c>
      <c r="B21" s="116">
        <f>Assumptions!C40</f>
        <v>0</v>
      </c>
    </row>
    <row r="22" spans="1:24" x14ac:dyDescent="0.25">
      <c r="A22" s="9" t="s">
        <v>240</v>
      </c>
      <c r="B22" s="114">
        <f>SUM(B19:B21)</f>
        <v>0</v>
      </c>
    </row>
    <row r="23" spans="1:24" x14ac:dyDescent="0.25">
      <c r="A23" s="10"/>
      <c r="B23" s="113"/>
    </row>
    <row r="24" spans="1:24" x14ac:dyDescent="0.25">
      <c r="A24" s="9" t="s">
        <v>241</v>
      </c>
      <c r="B24" s="113"/>
    </row>
    <row r="25" spans="1:24" x14ac:dyDescent="0.25">
      <c r="A25" s="10" t="s">
        <v>117</v>
      </c>
      <c r="B25" s="116">
        <f>Assumptions!C39</f>
        <v>0</v>
      </c>
    </row>
    <row r="26" spans="1:24" x14ac:dyDescent="0.25">
      <c r="A26" s="9" t="s">
        <v>54</v>
      </c>
      <c r="B26" s="114">
        <f>SUM(B25:B25)</f>
        <v>0</v>
      </c>
    </row>
    <row r="27" spans="1:24" x14ac:dyDescent="0.25">
      <c r="A27" s="9"/>
      <c r="B27" s="114"/>
    </row>
    <row r="28" spans="1:24" ht="15.75" x14ac:dyDescent="0.25">
      <c r="A28" s="59" t="s">
        <v>55</v>
      </c>
      <c r="B28" s="115">
        <f>SUM(B16,B22,B26)</f>
        <v>0</v>
      </c>
      <c r="W28" s="45">
        <f>(Assumptions!C29*Assumptions!C24+Assumptions!C30*Assumptions!C23+Assumptions!C38*Assumptions!C24+Assumptions!C31+Assumptions!C32+Assumptions!C33+Assumptions!C34+Assumptions!C35+Assumptions!C36+Assumptions!C37+Assumptions!C39+Assumptions!C40)-'Year 0'!$B$28</f>
        <v>0</v>
      </c>
      <c r="X28" t="s">
        <v>329</v>
      </c>
    </row>
    <row r="29" spans="1:24" ht="15.75" thickBot="1" x14ac:dyDescent="0.3">
      <c r="B29" s="113"/>
    </row>
    <row r="30" spans="1:24" ht="19.5" thickBot="1" x14ac:dyDescent="0.35">
      <c r="A30" s="51" t="s">
        <v>57</v>
      </c>
      <c r="B30" s="121"/>
    </row>
    <row r="31" spans="1:24" x14ac:dyDescent="0.25">
      <c r="A31" s="9" t="s">
        <v>248</v>
      </c>
      <c r="B31" s="113"/>
    </row>
    <row r="32" spans="1:24" x14ac:dyDescent="0.25">
      <c r="A32" s="10" t="s">
        <v>202</v>
      </c>
      <c r="B32" s="113">
        <f>Assumptions!C43</f>
        <v>0</v>
      </c>
    </row>
    <row r="33" spans="1:23" x14ac:dyDescent="0.25">
      <c r="A33" s="10" t="s">
        <v>204</v>
      </c>
      <c r="B33" s="116">
        <f>Assumptions!C44</f>
        <v>0</v>
      </c>
    </row>
    <row r="34" spans="1:23" x14ac:dyDescent="0.25">
      <c r="A34" s="9" t="s">
        <v>112</v>
      </c>
      <c r="B34" s="114">
        <f>SUM(B32:B33)</f>
        <v>0</v>
      </c>
    </row>
    <row r="35" spans="1:23" x14ac:dyDescent="0.25">
      <c r="A35" s="9" t="s">
        <v>247</v>
      </c>
      <c r="B35" s="113"/>
    </row>
    <row r="36" spans="1:23" x14ac:dyDescent="0.25">
      <c r="A36" s="10" t="s">
        <v>121</v>
      </c>
      <c r="B36" s="113">
        <f>Assumptions!C48</f>
        <v>0</v>
      </c>
    </row>
    <row r="37" spans="1:23" x14ac:dyDescent="0.25">
      <c r="A37" s="10" t="s">
        <v>207</v>
      </c>
      <c r="B37" s="113">
        <f>Assumptions!C49</f>
        <v>0</v>
      </c>
    </row>
    <row r="38" spans="1:23" x14ac:dyDescent="0.25">
      <c r="A38" s="10" t="s">
        <v>208</v>
      </c>
      <c r="B38" s="113">
        <f>Assumptions!C50</f>
        <v>0</v>
      </c>
    </row>
    <row r="39" spans="1:23" x14ac:dyDescent="0.25">
      <c r="A39" s="10" t="s">
        <v>209</v>
      </c>
      <c r="B39" s="116">
        <f>Assumptions!C51</f>
        <v>0</v>
      </c>
    </row>
    <row r="40" spans="1:23" x14ac:dyDescent="0.25">
      <c r="A40" s="9" t="s">
        <v>113</v>
      </c>
      <c r="B40" s="114">
        <f>SUM(B36:B39)</f>
        <v>0</v>
      </c>
    </row>
    <row r="41" spans="1:23" x14ac:dyDescent="0.25">
      <c r="A41" s="9" t="s">
        <v>246</v>
      </c>
      <c r="B41" s="114"/>
    </row>
    <row r="42" spans="1:23" x14ac:dyDescent="0.25">
      <c r="A42" s="10" t="s">
        <v>210</v>
      </c>
      <c r="B42" s="113">
        <f>Assumptions!C55</f>
        <v>0</v>
      </c>
    </row>
    <row r="43" spans="1:23" x14ac:dyDescent="0.25">
      <c r="A43" s="10" t="s">
        <v>212</v>
      </c>
      <c r="B43" s="117">
        <f>Assumptions!C56</f>
        <v>0</v>
      </c>
    </row>
    <row r="44" spans="1:23" x14ac:dyDescent="0.25">
      <c r="A44" s="10" t="s">
        <v>38</v>
      </c>
      <c r="B44" s="116">
        <f>Assumptions!C57*Assumptions!C59*Assumptions!C58</f>
        <v>0</v>
      </c>
    </row>
    <row r="45" spans="1:23" x14ac:dyDescent="0.25">
      <c r="A45" s="9" t="s">
        <v>215</v>
      </c>
      <c r="B45" s="114">
        <f>SUM(B42:B44)</f>
        <v>0</v>
      </c>
      <c r="W45" s="180">
        <f>(Assumptions!C57*Assumptions!C58*Assumptions!C59+Assumptions!C56+Assumptions!C55+Assumptions!C51+Assumptions!C50+Assumptions!C49+Assumptions!C48+Assumptions!C44+Assumptions!C43)-$B$45-$B$40-$B$34</f>
        <v>0</v>
      </c>
    </row>
    <row r="46" spans="1:23" x14ac:dyDescent="0.25">
      <c r="A46" s="9" t="s">
        <v>245</v>
      </c>
      <c r="B46" s="113"/>
    </row>
    <row r="47" spans="1:23" x14ac:dyDescent="0.25">
      <c r="A47" s="10" t="s">
        <v>84</v>
      </c>
      <c r="B47" s="118">
        <f>ROUND((B34+B40+B45)*Assumptions!C62,0)</f>
        <v>0</v>
      </c>
      <c r="D47" s="167"/>
      <c r="F47" s="167"/>
    </row>
    <row r="48" spans="1:23" x14ac:dyDescent="0.25">
      <c r="A48" s="10" t="s">
        <v>9</v>
      </c>
      <c r="B48" s="118">
        <f>ROUND((B34+B40+B45)*Assumptions!C63,0)</f>
        <v>0</v>
      </c>
    </row>
    <row r="49" spans="1:23" x14ac:dyDescent="0.25">
      <c r="A49" s="10" t="s">
        <v>213</v>
      </c>
      <c r="B49" s="118">
        <f>ROUND((Assumptions!$C$45+Assumptions!$C$52)*Assumptions!C64,0)</f>
        <v>0</v>
      </c>
    </row>
    <row r="50" spans="1:23" x14ac:dyDescent="0.25">
      <c r="A50" s="10" t="s">
        <v>8</v>
      </c>
      <c r="B50" s="118">
        <f>ROUND((Assumptions!$C$45+Assumptions!$C$52)*Assumptions!C65,0)</f>
        <v>0</v>
      </c>
    </row>
    <row r="51" spans="1:23" x14ac:dyDescent="0.25">
      <c r="A51" s="10" t="s">
        <v>7</v>
      </c>
      <c r="B51" s="118">
        <f>ROUND((Assumptions!$C$45+Assumptions!$C$52)*Assumptions!C66,0)</f>
        <v>0</v>
      </c>
    </row>
    <row r="52" spans="1:23" x14ac:dyDescent="0.25">
      <c r="A52" s="53" t="s">
        <v>376</v>
      </c>
      <c r="B52" s="118">
        <f>ROUND((Assumptions!$C$45+Assumptions!$C$52)*Assumptions!C67,0)</f>
        <v>0</v>
      </c>
    </row>
    <row r="53" spans="1:23" x14ac:dyDescent="0.25">
      <c r="A53" s="10" t="s">
        <v>59</v>
      </c>
      <c r="B53" s="119">
        <f>ROUND((Assumptions!$C$45+Assumptions!$C$52)*Assumptions!C68,0)</f>
        <v>0</v>
      </c>
    </row>
    <row r="54" spans="1:23" x14ac:dyDescent="0.25">
      <c r="A54" s="9" t="s">
        <v>114</v>
      </c>
      <c r="B54" s="120">
        <f>SUM(B47:B53)</f>
        <v>0</v>
      </c>
      <c r="W54" s="182">
        <f>((Assumptions!C45+Assumptions!C52)*Assumptions!C64+(Assumptions!C45+Assumptions!C52)*Assumptions!C65+(Assumptions!C45+Assumptions!C52)*Assumptions!C66+(Assumptions!C45+Assumptions!C52)*Assumptions!C67+(Assumptions!C45+Assumptions!C52)*Assumptions!C68)+((Assumptions!C57*Assumptions!C58*Assumptions!C59+Assumptions!C56+Assumptions!C55+Assumptions!C51+Assumptions!C50+Assumptions!C49+Assumptions!C48+Assumptions!C44+Assumptions!C43)*Assumptions!C62)+((Assumptions!C57*Assumptions!C58*Assumptions!C59+Assumptions!C56+Assumptions!C55+Assumptions!C51+Assumptions!C50+Assumptions!C49+Assumptions!C48+Assumptions!C44+Assumptions!C43)*Assumptions!C63)-B54</f>
        <v>0</v>
      </c>
    </row>
    <row r="55" spans="1:23" x14ac:dyDescent="0.25">
      <c r="A55" s="11" t="s">
        <v>53</v>
      </c>
      <c r="B55" s="114">
        <f>B34+B40+B54+B45</f>
        <v>0</v>
      </c>
    </row>
    <row r="56" spans="1:23" x14ac:dyDescent="0.25">
      <c r="A56" s="11"/>
      <c r="B56" s="114"/>
    </row>
    <row r="57" spans="1:23" x14ac:dyDescent="0.25">
      <c r="A57" s="9" t="s">
        <v>85</v>
      </c>
      <c r="B57" s="113"/>
    </row>
    <row r="58" spans="1:23" x14ac:dyDescent="0.25">
      <c r="A58" s="10" t="s">
        <v>86</v>
      </c>
      <c r="B58" s="113">
        <f>Assumptions!C71</f>
        <v>0</v>
      </c>
    </row>
    <row r="59" spans="1:23" x14ac:dyDescent="0.25">
      <c r="A59" s="10" t="s">
        <v>87</v>
      </c>
      <c r="B59" s="113">
        <f>Assumptions!C72</f>
        <v>0</v>
      </c>
    </row>
    <row r="60" spans="1:23" x14ac:dyDescent="0.25">
      <c r="A60" s="10" t="s">
        <v>88</v>
      </c>
      <c r="B60" s="113">
        <f>Assumptions!C73</f>
        <v>0</v>
      </c>
    </row>
    <row r="61" spans="1:23" x14ac:dyDescent="0.25">
      <c r="A61" s="10" t="s">
        <v>89</v>
      </c>
      <c r="B61" s="113">
        <f>Assumptions!C74</f>
        <v>0</v>
      </c>
    </row>
    <row r="62" spans="1:23" x14ac:dyDescent="0.25">
      <c r="A62" s="10" t="s">
        <v>307</v>
      </c>
      <c r="B62" s="113">
        <f>Assumptions!C75</f>
        <v>0</v>
      </c>
    </row>
    <row r="63" spans="1:23" x14ac:dyDescent="0.25">
      <c r="A63" s="10" t="s">
        <v>308</v>
      </c>
      <c r="B63" s="113">
        <f>Assumptions!C76</f>
        <v>0</v>
      </c>
    </row>
    <row r="64" spans="1:23" x14ac:dyDescent="0.25">
      <c r="A64" s="10" t="s">
        <v>90</v>
      </c>
      <c r="B64" s="113">
        <f>Assumptions!C77</f>
        <v>0</v>
      </c>
    </row>
    <row r="65" spans="1:2" x14ac:dyDescent="0.25">
      <c r="A65" s="10" t="s">
        <v>364</v>
      </c>
      <c r="B65" s="113">
        <f>Assumptions!C78</f>
        <v>0</v>
      </c>
    </row>
    <row r="66" spans="1:2" x14ac:dyDescent="0.25">
      <c r="A66" s="10" t="s">
        <v>103</v>
      </c>
      <c r="B66" s="113">
        <f>Assumptions!C79</f>
        <v>0</v>
      </c>
    </row>
    <row r="67" spans="1:2" x14ac:dyDescent="0.25">
      <c r="A67" s="10" t="s">
        <v>401</v>
      </c>
      <c r="B67" s="113">
        <f>Assumptions!C80</f>
        <v>0</v>
      </c>
    </row>
    <row r="68" spans="1:2" x14ac:dyDescent="0.25">
      <c r="A68" s="10" t="s">
        <v>396</v>
      </c>
      <c r="B68" s="113">
        <f>Assumptions!C81</f>
        <v>0</v>
      </c>
    </row>
    <row r="69" spans="1:2" x14ac:dyDescent="0.25">
      <c r="A69" s="10" t="s">
        <v>397</v>
      </c>
      <c r="B69" s="113">
        <f>Assumptions!C82</f>
        <v>0</v>
      </c>
    </row>
    <row r="70" spans="1:2" x14ac:dyDescent="0.25">
      <c r="A70" s="10" t="s">
        <v>160</v>
      </c>
      <c r="B70" s="116">
        <f>Assumptions!C83</f>
        <v>0</v>
      </c>
    </row>
    <row r="71" spans="1:2" x14ac:dyDescent="0.25">
      <c r="A71" s="9" t="s">
        <v>115</v>
      </c>
      <c r="B71" s="114">
        <f>SUM(B58:B70)</f>
        <v>0</v>
      </c>
    </row>
    <row r="72" spans="1:2" x14ac:dyDescent="0.25">
      <c r="A72" s="9"/>
      <c r="B72" s="114"/>
    </row>
    <row r="73" spans="1:2" x14ac:dyDescent="0.25">
      <c r="A73" s="9" t="s">
        <v>91</v>
      </c>
      <c r="B73" s="113"/>
    </row>
    <row r="74" spans="1:2" x14ac:dyDescent="0.25">
      <c r="A74" s="10" t="s">
        <v>92</v>
      </c>
      <c r="B74" s="113">
        <f>Assumptions!C86</f>
        <v>0</v>
      </c>
    </row>
    <row r="75" spans="1:2" x14ac:dyDescent="0.25">
      <c r="A75" s="10" t="s">
        <v>451</v>
      </c>
      <c r="B75" s="113">
        <f>Assumptions!C87</f>
        <v>0</v>
      </c>
    </row>
    <row r="76" spans="1:2" x14ac:dyDescent="0.25">
      <c r="A76" s="10" t="s">
        <v>399</v>
      </c>
      <c r="B76" s="113">
        <f>Assumptions!C88</f>
        <v>0</v>
      </c>
    </row>
    <row r="77" spans="1:2" x14ac:dyDescent="0.25">
      <c r="A77" s="10" t="s">
        <v>398</v>
      </c>
      <c r="B77" s="113">
        <f>Assumptions!C89</f>
        <v>0</v>
      </c>
    </row>
    <row r="78" spans="1:2" x14ac:dyDescent="0.25">
      <c r="A78" s="10" t="s">
        <v>400</v>
      </c>
      <c r="B78" s="113">
        <f>Assumptions!C90</f>
        <v>0</v>
      </c>
    </row>
    <row r="79" spans="1:2" x14ac:dyDescent="0.25">
      <c r="A79" s="9" t="s">
        <v>222</v>
      </c>
      <c r="B79" s="114">
        <f>SUM(B74:B78)</f>
        <v>0</v>
      </c>
    </row>
    <row r="80" spans="1:2" x14ac:dyDescent="0.25">
      <c r="A80" s="9"/>
      <c r="B80" s="114"/>
    </row>
    <row r="81" spans="1:2" x14ac:dyDescent="0.25">
      <c r="A81" s="9" t="s">
        <v>95</v>
      </c>
      <c r="B81" s="113"/>
    </row>
    <row r="82" spans="1:2" x14ac:dyDescent="0.25">
      <c r="A82" s="10" t="s">
        <v>391</v>
      </c>
      <c r="B82" s="113">
        <f>Assumptions!C93</f>
        <v>0</v>
      </c>
    </row>
    <row r="83" spans="1:2" x14ac:dyDescent="0.25">
      <c r="A83" s="10" t="s">
        <v>97</v>
      </c>
      <c r="B83" s="116">
        <f>Assumptions!C94</f>
        <v>0</v>
      </c>
    </row>
    <row r="84" spans="1:2" x14ac:dyDescent="0.25">
      <c r="A84" s="9" t="s">
        <v>221</v>
      </c>
      <c r="B84" s="114">
        <f>SUM(B82:B83)</f>
        <v>0</v>
      </c>
    </row>
    <row r="85" spans="1:2" x14ac:dyDescent="0.25">
      <c r="A85" s="9"/>
      <c r="B85" s="114"/>
    </row>
    <row r="86" spans="1:2" x14ac:dyDescent="0.25">
      <c r="A86" s="9" t="s">
        <v>298</v>
      </c>
      <c r="B86" s="113"/>
    </row>
    <row r="87" spans="1:2" x14ac:dyDescent="0.25">
      <c r="A87" s="10" t="s">
        <v>98</v>
      </c>
      <c r="B87" s="113">
        <f>Assumptions!C97</f>
        <v>0</v>
      </c>
    </row>
    <row r="88" spans="1:2" x14ac:dyDescent="0.25">
      <c r="A88" s="10" t="s">
        <v>99</v>
      </c>
      <c r="B88" s="113">
        <f>Assumptions!C98</f>
        <v>0</v>
      </c>
    </row>
    <row r="89" spans="1:2" x14ac:dyDescent="0.25">
      <c r="A89" s="10" t="s">
        <v>101</v>
      </c>
      <c r="B89" s="116">
        <f>Assumptions!C99</f>
        <v>0</v>
      </c>
    </row>
    <row r="90" spans="1:2" x14ac:dyDescent="0.25">
      <c r="A90" s="9" t="s">
        <v>382</v>
      </c>
      <c r="B90" s="114">
        <f>SUM(B87:B89)</f>
        <v>0</v>
      </c>
    </row>
    <row r="91" spans="1:2" x14ac:dyDescent="0.25">
      <c r="A91" s="9"/>
      <c r="B91" s="114"/>
    </row>
    <row r="92" spans="1:2" x14ac:dyDescent="0.25">
      <c r="A92" s="9" t="s">
        <v>102</v>
      </c>
      <c r="B92" s="113"/>
    </row>
    <row r="93" spans="1:2" x14ac:dyDescent="0.25">
      <c r="A93" s="10" t="s">
        <v>104</v>
      </c>
      <c r="B93" s="116">
        <f>Assumptions!C102</f>
        <v>0</v>
      </c>
    </row>
    <row r="94" spans="1:2" x14ac:dyDescent="0.25">
      <c r="A94" s="9" t="s">
        <v>220</v>
      </c>
      <c r="B94" s="114">
        <f>SUM(B93:B93)</f>
        <v>0</v>
      </c>
    </row>
    <row r="95" spans="1:2" x14ac:dyDescent="0.25">
      <c r="A95" s="9"/>
      <c r="B95" s="114"/>
    </row>
    <row r="96" spans="1:2" x14ac:dyDescent="0.25">
      <c r="A96" s="9" t="s">
        <v>370</v>
      </c>
      <c r="B96" s="113"/>
    </row>
    <row r="97" spans="1:2" x14ac:dyDescent="0.25">
      <c r="A97" s="10" t="s">
        <v>377</v>
      </c>
      <c r="B97" s="113">
        <f>Assumptions!C105</f>
        <v>0</v>
      </c>
    </row>
    <row r="98" spans="1:2" x14ac:dyDescent="0.25">
      <c r="A98" s="10" t="s">
        <v>106</v>
      </c>
      <c r="B98" s="113">
        <f>Assumptions!C106</f>
        <v>0</v>
      </c>
    </row>
    <row r="99" spans="1:2" x14ac:dyDescent="0.25">
      <c r="A99" s="10" t="s">
        <v>108</v>
      </c>
      <c r="B99" s="113">
        <f>Assumptions!C107</f>
        <v>0</v>
      </c>
    </row>
    <row r="100" spans="1:2" x14ac:dyDescent="0.25">
      <c r="A100" s="10" t="s">
        <v>379</v>
      </c>
      <c r="B100" s="116">
        <f>Assumptions!C108</f>
        <v>0</v>
      </c>
    </row>
    <row r="101" spans="1:2" x14ac:dyDescent="0.25">
      <c r="A101" s="9" t="s">
        <v>378</v>
      </c>
      <c r="B101" s="114">
        <f>SUM(B97:B100)</f>
        <v>0</v>
      </c>
    </row>
    <row r="102" spans="1:2" x14ac:dyDescent="0.25">
      <c r="A102" s="9"/>
      <c r="B102" s="114"/>
    </row>
    <row r="103" spans="1:2" x14ac:dyDescent="0.25">
      <c r="A103" s="9" t="s">
        <v>374</v>
      </c>
      <c r="B103" s="113"/>
    </row>
    <row r="104" spans="1:2" x14ac:dyDescent="0.25">
      <c r="A104" s="10" t="s">
        <v>216</v>
      </c>
      <c r="B104" s="113">
        <f>Assumptions!C111</f>
        <v>0</v>
      </c>
    </row>
    <row r="105" spans="1:2" x14ac:dyDescent="0.25">
      <c r="A105" s="10" t="s">
        <v>217</v>
      </c>
      <c r="B105" s="113">
        <f>Assumptions!C112</f>
        <v>0</v>
      </c>
    </row>
    <row r="106" spans="1:2" x14ac:dyDescent="0.25">
      <c r="A106" s="10" t="s">
        <v>218</v>
      </c>
      <c r="B106" s="116">
        <f>Assumptions!C113</f>
        <v>0</v>
      </c>
    </row>
    <row r="107" spans="1:2" x14ac:dyDescent="0.25">
      <c r="A107" s="9" t="s">
        <v>380</v>
      </c>
      <c r="B107" s="114">
        <f>SUM(B104:B106)</f>
        <v>0</v>
      </c>
    </row>
    <row r="108" spans="1:2" x14ac:dyDescent="0.25">
      <c r="A108" s="10"/>
      <c r="B108" s="113"/>
    </row>
    <row r="109" spans="1:2" x14ac:dyDescent="0.25">
      <c r="A109" s="9" t="s">
        <v>373</v>
      </c>
      <c r="B109" s="113"/>
    </row>
    <row r="110" spans="1:2" ht="45" x14ac:dyDescent="0.25">
      <c r="A110" s="52" t="s">
        <v>372</v>
      </c>
      <c r="B110" s="117">
        <f>Assumptions!C116</f>
        <v>0</v>
      </c>
    </row>
    <row r="111" spans="1:2" x14ac:dyDescent="0.25">
      <c r="A111" s="53" t="s">
        <v>350</v>
      </c>
      <c r="B111" s="117">
        <f>Assumptions!C117</f>
        <v>0</v>
      </c>
    </row>
    <row r="112" spans="1:2" x14ac:dyDescent="0.25">
      <c r="A112" s="53" t="s">
        <v>367</v>
      </c>
      <c r="B112" s="117">
        <f>Assumptions!C118</f>
        <v>0</v>
      </c>
    </row>
    <row r="113" spans="1:2" x14ac:dyDescent="0.25">
      <c r="A113" s="53" t="s">
        <v>368</v>
      </c>
      <c r="B113" s="117">
        <f>Assumptions!C119</f>
        <v>0</v>
      </c>
    </row>
    <row r="114" spans="1:2" x14ac:dyDescent="0.25">
      <c r="A114" s="53" t="s">
        <v>351</v>
      </c>
      <c r="B114" s="116">
        <f>Assumptions!C120</f>
        <v>0</v>
      </c>
    </row>
    <row r="115" spans="1:2" x14ac:dyDescent="0.25">
      <c r="A115" s="9" t="s">
        <v>381</v>
      </c>
      <c r="B115" s="114">
        <f>SUM(B110:B114)</f>
        <v>0</v>
      </c>
    </row>
    <row r="116" spans="1:2" x14ac:dyDescent="0.25">
      <c r="A116" s="9"/>
      <c r="B116" s="114"/>
    </row>
    <row r="117" spans="1:2" x14ac:dyDescent="0.25">
      <c r="A117" s="9" t="s">
        <v>109</v>
      </c>
      <c r="B117" s="113"/>
    </row>
    <row r="118" spans="1:2" x14ac:dyDescent="0.25">
      <c r="A118" s="10" t="s">
        <v>110</v>
      </c>
      <c r="B118" s="113">
        <f>Assumptions!C123</f>
        <v>0</v>
      </c>
    </row>
    <row r="119" spans="1:2" x14ac:dyDescent="0.25">
      <c r="A119" s="10" t="s">
        <v>111</v>
      </c>
      <c r="B119" s="116">
        <f>Assumptions!C124</f>
        <v>0</v>
      </c>
    </row>
    <row r="120" spans="1:2" x14ac:dyDescent="0.25">
      <c r="A120" s="9" t="s">
        <v>219</v>
      </c>
      <c r="B120" s="114">
        <f>SUM(B118:B119)</f>
        <v>0</v>
      </c>
    </row>
    <row r="121" spans="1:2" x14ac:dyDescent="0.25">
      <c r="A121" s="9"/>
      <c r="B121" s="114"/>
    </row>
    <row r="122" spans="1:2" x14ac:dyDescent="0.25">
      <c r="A122" s="9" t="s">
        <v>234</v>
      </c>
      <c r="B122" s="113"/>
    </row>
    <row r="123" spans="1:2" x14ac:dyDescent="0.25">
      <c r="A123" s="10" t="s">
        <v>40</v>
      </c>
      <c r="B123" s="113">
        <f>IF(AND(Assumptions!$H127="Total"),Assumptions!C127,IF(AND(Assumptions!$H127="Per Pupil"),Assumptions!C127*Assumptions!C$24,0))</f>
        <v>0</v>
      </c>
    </row>
    <row r="124" spans="1:2" x14ac:dyDescent="0.25">
      <c r="A124" s="10" t="s">
        <v>41</v>
      </c>
      <c r="B124" s="113">
        <f>IF(AND(Assumptions!$H128="Total"),Assumptions!C128,IF(AND(Assumptions!$H128="Per Pupil"),Assumptions!C128*Assumptions!C$24,0))</f>
        <v>0</v>
      </c>
    </row>
    <row r="125" spans="1:2" x14ac:dyDescent="0.25">
      <c r="A125" s="53" t="s">
        <v>229</v>
      </c>
      <c r="B125" s="113">
        <f>IF(AND(Assumptions!$H129="Total"),Assumptions!C129,IF(AND(Assumptions!$H129="Per Pupil"),Assumptions!C129*Assumptions!C$24,0))</f>
        <v>0</v>
      </c>
    </row>
    <row r="126" spans="1:2" x14ac:dyDescent="0.25">
      <c r="A126" s="10" t="s">
        <v>15</v>
      </c>
      <c r="B126" s="113">
        <f>IF(AND(Assumptions!$H130="Total"),Assumptions!C130,IF(AND(Assumptions!$H130="Per Pupil"),Assumptions!C130*Assumptions!C$24,0))</f>
        <v>0</v>
      </c>
    </row>
    <row r="127" spans="1:2" x14ac:dyDescent="0.25">
      <c r="A127" s="10" t="s">
        <v>16</v>
      </c>
      <c r="B127" s="113">
        <f>IF(AND(Assumptions!$H131="Total"),Assumptions!C131,IF(AND(Assumptions!$H131="Per Pupil"),Assumptions!C131*Assumptions!C$24,0))</f>
        <v>0</v>
      </c>
    </row>
    <row r="128" spans="1:2" x14ac:dyDescent="0.25">
      <c r="A128" s="10" t="s">
        <v>10</v>
      </c>
      <c r="B128" s="113">
        <f>IF(AND(Assumptions!$H132="Total"),Assumptions!C132,IF(AND(Assumptions!$H132="Per Pupil"),Assumptions!C132*Assumptions!C$24,0))</f>
        <v>0</v>
      </c>
    </row>
    <row r="129" spans="1:2" x14ac:dyDescent="0.25">
      <c r="A129" s="10" t="s">
        <v>230</v>
      </c>
      <c r="B129" s="113">
        <f>IF(AND(Assumptions!$H133="Total"),Assumptions!C133,IF(AND(Assumptions!$H133="Per Pupil"),Assumptions!C133*Assumptions!C$24,0))</f>
        <v>0</v>
      </c>
    </row>
    <row r="130" spans="1:2" x14ac:dyDescent="0.25">
      <c r="A130" s="10" t="s">
        <v>42</v>
      </c>
      <c r="B130" s="113">
        <f>IF(AND(Assumptions!$H134="Total"),Assumptions!C134,IF(AND(Assumptions!$H134="Per Pupil"),Assumptions!C134*Assumptions!C$24,0))</f>
        <v>0</v>
      </c>
    </row>
    <row r="131" spans="1:2" x14ac:dyDescent="0.25">
      <c r="A131" s="10" t="s">
        <v>288</v>
      </c>
      <c r="B131" s="113">
        <f>IF(AND(Assumptions!$H139="Total"),Assumptions!C139,IF(AND(Assumptions!$H139="Per Pupil"),Assumptions!C139*Assumptions!C$24,0))</f>
        <v>0</v>
      </c>
    </row>
    <row r="132" spans="1:2" x14ac:dyDescent="0.25">
      <c r="A132" s="10" t="s">
        <v>231</v>
      </c>
      <c r="B132" s="113">
        <f>IF(AND(Assumptions!$H140="Total"),Assumptions!C140,IF(AND(Assumptions!$H140="Per Pupil"),Assumptions!C140*Assumptions!C$24,0))</f>
        <v>0</v>
      </c>
    </row>
    <row r="133" spans="1:2" x14ac:dyDescent="0.25">
      <c r="A133" s="10" t="s">
        <v>43</v>
      </c>
      <c r="B133" s="113">
        <f>IF(AND(Assumptions!$H141="Total"),Assumptions!C141,IF(AND(Assumptions!$H141="Per Pupil"),Assumptions!C141*Assumptions!C$24,0))</f>
        <v>0</v>
      </c>
    </row>
    <row r="134" spans="1:2" x14ac:dyDescent="0.25">
      <c r="A134" s="10" t="s">
        <v>280</v>
      </c>
      <c r="B134" s="113">
        <f>IF(AND(Assumptions!$H142="Total"),Assumptions!C142,IF(AND(Assumptions!$H142="Per Pupil"),Assumptions!C142*Assumptions!C$24,0))</f>
        <v>0</v>
      </c>
    </row>
    <row r="135" spans="1:2" x14ac:dyDescent="0.25">
      <c r="A135" s="10" t="s">
        <v>232</v>
      </c>
      <c r="B135" s="113">
        <f>IF(AND(Assumptions!$H143="Total"),Assumptions!C143,IF(AND(Assumptions!$H143="Per Pupil"),Assumptions!C143*Assumptions!C$24,0))</f>
        <v>0</v>
      </c>
    </row>
    <row r="136" spans="1:2" x14ac:dyDescent="0.25">
      <c r="A136" s="10" t="s">
        <v>44</v>
      </c>
      <c r="B136" s="113">
        <f>IF(AND(Assumptions!$H144="Total"),Assumptions!C144,IF(AND(Assumptions!$H144="Per Pupil"),Assumptions!C144*Assumptions!C$24,0))</f>
        <v>0</v>
      </c>
    </row>
    <row r="137" spans="1:2" x14ac:dyDescent="0.25">
      <c r="A137" s="10" t="s">
        <v>11</v>
      </c>
      <c r="B137" s="113">
        <f>IF(AND(Assumptions!$H145="Total"),Assumptions!C145,IF(AND(Assumptions!$H145="Per Pupil"),Assumptions!C145*Assumptions!C$24,0))</f>
        <v>0</v>
      </c>
    </row>
    <row r="138" spans="1:2" x14ac:dyDescent="0.25">
      <c r="A138" s="10" t="s">
        <v>12</v>
      </c>
      <c r="B138" s="113">
        <f>IF(AND(Assumptions!$H146="Total"),Assumptions!C146,IF(AND(Assumptions!$H146="Per Pupil"),Assumptions!C146*Assumptions!C$24,0))</f>
        <v>0</v>
      </c>
    </row>
    <row r="139" spans="1:2" x14ac:dyDescent="0.25">
      <c r="A139" s="10" t="s">
        <v>233</v>
      </c>
      <c r="B139" s="113">
        <f>IF(AND(Assumptions!$H147="Total"),Assumptions!C147,IF(AND(Assumptions!$H147="Per Pupil"),Assumptions!C147*Assumptions!C$24,0))</f>
        <v>0</v>
      </c>
    </row>
    <row r="140" spans="1:2" x14ac:dyDescent="0.25">
      <c r="A140" s="10" t="s">
        <v>299</v>
      </c>
      <c r="B140" s="113">
        <f>IF(AND(Assumptions!$H148="Total"),Assumptions!C148,IF(AND(Assumptions!$H148="Per Pupil"),Assumptions!C148*Assumptions!C$24,0))</f>
        <v>0</v>
      </c>
    </row>
    <row r="141" spans="1:2" x14ac:dyDescent="0.25">
      <c r="A141" s="10" t="s">
        <v>300</v>
      </c>
      <c r="B141" s="113">
        <f>IF(AND(Assumptions!$H149="Total"),Assumptions!C149,IF(AND(Assumptions!$H149="Per Pupil"),Assumptions!C149*Assumptions!C$24,0))</f>
        <v>0</v>
      </c>
    </row>
    <row r="142" spans="1:2" x14ac:dyDescent="0.25">
      <c r="A142" s="10" t="s">
        <v>13</v>
      </c>
      <c r="B142" s="117">
        <f>IF(AND(Assumptions!$H150="Total"),Assumptions!C150,IF(AND(Assumptions!$H150="Per Pupil"),Assumptions!C150*Assumptions!C$24,0))</f>
        <v>0</v>
      </c>
    </row>
    <row r="143" spans="1:2" x14ac:dyDescent="0.25">
      <c r="A143" s="10" t="str">
        <f>Assumptions!A151</f>
        <v>Other</v>
      </c>
      <c r="B143" s="117">
        <f>IF(AND(Assumptions!$H151="Total"),Assumptions!C151,IF(AND(Assumptions!$H151="Per Pupil"),Assumptions!C151*Assumptions!C$24,0))</f>
        <v>0</v>
      </c>
    </row>
    <row r="144" spans="1:2" x14ac:dyDescent="0.25">
      <c r="A144" s="10" t="str">
        <f>Assumptions!A152</f>
        <v>Other</v>
      </c>
      <c r="B144" s="117">
        <f>IF(AND(Assumptions!$H152="Total"),Assumptions!C152,IF(AND(Assumptions!$H152="Per Pupil"),Assumptions!C152*Assumptions!C$24,0))</f>
        <v>0</v>
      </c>
    </row>
    <row r="145" spans="1:2" x14ac:dyDescent="0.25">
      <c r="A145" s="10" t="str">
        <f>Assumptions!A153</f>
        <v>Other</v>
      </c>
      <c r="B145" s="117">
        <f>IF(AND(Assumptions!$H153="Total"),Assumptions!C153,IF(AND(Assumptions!$H153="Per Pupil"),Assumptions!C153*Assumptions!C$24,0))</f>
        <v>0</v>
      </c>
    </row>
    <row r="146" spans="1:2" x14ac:dyDescent="0.25">
      <c r="A146" s="10" t="str">
        <f>Assumptions!A154</f>
        <v>Other</v>
      </c>
      <c r="B146" s="117">
        <f>IF(AND(Assumptions!$H154="Total"),Assumptions!C154,IF(AND(Assumptions!$H154="Per Pupil"),Assumptions!C154*Assumptions!C$24,0))</f>
        <v>0</v>
      </c>
    </row>
    <row r="147" spans="1:2" x14ac:dyDescent="0.25">
      <c r="A147" s="10" t="str">
        <f>Assumptions!A155</f>
        <v>Other</v>
      </c>
      <c r="B147" s="117">
        <f>IF(AND(Assumptions!$H155="Total"),Assumptions!C155,IF(AND(Assumptions!$H155="Per Pupil"),Assumptions!C155*Assumptions!C$24,0))</f>
        <v>0</v>
      </c>
    </row>
    <row r="148" spans="1:2" x14ac:dyDescent="0.25">
      <c r="A148" s="10" t="str">
        <f>Assumptions!A156</f>
        <v>Other</v>
      </c>
      <c r="B148" s="117">
        <f>IF(AND(Assumptions!$H156="Total"),Assumptions!C156,IF(AND(Assumptions!$H156="Per Pupil"),Assumptions!C156*Assumptions!C$24,0))</f>
        <v>0</v>
      </c>
    </row>
    <row r="149" spans="1:2" x14ac:dyDescent="0.25">
      <c r="A149" s="10" t="str">
        <f>Assumptions!A157</f>
        <v>Other</v>
      </c>
      <c r="B149" s="117">
        <f>IF(AND(Assumptions!$H157="Total"),Assumptions!C157,IF(AND(Assumptions!$H157="Per Pupil"),Assumptions!C157*Assumptions!C$24,0))</f>
        <v>0</v>
      </c>
    </row>
    <row r="150" spans="1:2" x14ac:dyDescent="0.25">
      <c r="A150" s="10" t="str">
        <f>Assumptions!A158</f>
        <v>Other</v>
      </c>
      <c r="B150" s="116">
        <f>IF(AND(Assumptions!$H158="Total"),Assumptions!C158,IF(AND(Assumptions!$H158="Per Pupil"),Assumptions!C158*Assumptions!C$24,0))</f>
        <v>0</v>
      </c>
    </row>
    <row r="151" spans="1:2" x14ac:dyDescent="0.25">
      <c r="A151" s="9" t="s">
        <v>235</v>
      </c>
      <c r="B151" s="114">
        <f>SUM(B123:B150)</f>
        <v>0</v>
      </c>
    </row>
    <row r="152" spans="1:2" x14ac:dyDescent="0.25">
      <c r="A152" s="9"/>
      <c r="B152" s="114"/>
    </row>
    <row r="153" spans="1:2" x14ac:dyDescent="0.25">
      <c r="A153" s="9" t="s">
        <v>225</v>
      </c>
      <c r="B153" s="113"/>
    </row>
    <row r="154" spans="1:2" x14ac:dyDescent="0.25">
      <c r="A154" s="10" t="s">
        <v>223</v>
      </c>
      <c r="B154" s="113">
        <f>Assumptions!C161</f>
        <v>0</v>
      </c>
    </row>
    <row r="155" spans="1:2" x14ac:dyDescent="0.25">
      <c r="A155" s="10" t="s">
        <v>14</v>
      </c>
      <c r="B155" s="113">
        <f>Assumptions!C162</f>
        <v>0</v>
      </c>
    </row>
    <row r="156" spans="1:2" x14ac:dyDescent="0.25">
      <c r="A156" s="10" t="s">
        <v>224</v>
      </c>
      <c r="B156" s="113">
        <f>Assumptions!C163</f>
        <v>0</v>
      </c>
    </row>
    <row r="157" spans="1:2" x14ac:dyDescent="0.25">
      <c r="A157" s="10" t="s">
        <v>18</v>
      </c>
      <c r="B157" s="113">
        <f>Assumptions!C164</f>
        <v>0</v>
      </c>
    </row>
    <row r="158" spans="1:2" x14ac:dyDescent="0.25">
      <c r="A158" s="10" t="s">
        <v>17</v>
      </c>
      <c r="B158" s="116">
        <f>Assumptions!C165</f>
        <v>0</v>
      </c>
    </row>
    <row r="159" spans="1:2" x14ac:dyDescent="0.25">
      <c r="A159" s="9" t="s">
        <v>228</v>
      </c>
      <c r="B159" s="114">
        <f>SUM(B154:B158)</f>
        <v>0</v>
      </c>
    </row>
    <row r="160" spans="1:2" x14ac:dyDescent="0.25">
      <c r="A160" s="9"/>
      <c r="B160" s="114"/>
    </row>
    <row r="161" spans="1:2" x14ac:dyDescent="0.25">
      <c r="A161" s="9" t="s">
        <v>226</v>
      </c>
      <c r="B161" s="114"/>
    </row>
    <row r="162" spans="1:2" x14ac:dyDescent="0.25">
      <c r="A162" s="10" t="s">
        <v>19</v>
      </c>
      <c r="B162" s="113">
        <f>Assumptions!C168</f>
        <v>0</v>
      </c>
    </row>
    <row r="163" spans="1:2" x14ac:dyDescent="0.25">
      <c r="A163" s="10" t="s">
        <v>20</v>
      </c>
      <c r="B163" s="113">
        <f>Assumptions!C169</f>
        <v>0</v>
      </c>
    </row>
    <row r="164" spans="1:2" x14ac:dyDescent="0.25">
      <c r="A164" s="10" t="s">
        <v>21</v>
      </c>
      <c r="B164" s="113">
        <f>Assumptions!C170</f>
        <v>0</v>
      </c>
    </row>
    <row r="165" spans="1:2" x14ac:dyDescent="0.25">
      <c r="A165" s="10" t="s">
        <v>22</v>
      </c>
      <c r="B165" s="116">
        <f>Assumptions!C171</f>
        <v>0</v>
      </c>
    </row>
    <row r="166" spans="1:2" x14ac:dyDescent="0.25">
      <c r="A166" s="9" t="s">
        <v>45</v>
      </c>
      <c r="B166" s="114">
        <f>SUM(B162:B165)</f>
        <v>0</v>
      </c>
    </row>
    <row r="167" spans="1:2" x14ac:dyDescent="0.25">
      <c r="A167" s="9"/>
      <c r="B167" s="114"/>
    </row>
    <row r="168" spans="1:2" x14ac:dyDescent="0.25">
      <c r="A168" s="9" t="s">
        <v>227</v>
      </c>
      <c r="B168" s="114"/>
    </row>
    <row r="169" spans="1:2" x14ac:dyDescent="0.25">
      <c r="A169" s="10" t="s">
        <v>23</v>
      </c>
      <c r="B169" s="113">
        <f>Assumptions!C174</f>
        <v>0</v>
      </c>
    </row>
    <row r="170" spans="1:2" x14ac:dyDescent="0.25">
      <c r="A170" s="10" t="s">
        <v>66</v>
      </c>
      <c r="B170" s="116">
        <f>Assumptions!C175</f>
        <v>0</v>
      </c>
    </row>
    <row r="171" spans="1:2" x14ac:dyDescent="0.25">
      <c r="A171" s="9" t="s">
        <v>46</v>
      </c>
      <c r="B171" s="114">
        <f>SUM(B169:B170)</f>
        <v>0</v>
      </c>
    </row>
    <row r="172" spans="1:2" x14ac:dyDescent="0.25">
      <c r="A172" s="9"/>
      <c r="B172" s="114"/>
    </row>
    <row r="173" spans="1:2" ht="15.75" x14ac:dyDescent="0.25">
      <c r="A173" s="58" t="s">
        <v>47</v>
      </c>
      <c r="B173" s="115">
        <f>B171+B166+B159+B151+B120+B115+B107+B101+B94+B90+B84+B79+B71+B55</f>
        <v>0</v>
      </c>
    </row>
    <row r="174" spans="1:2" x14ac:dyDescent="0.25">
      <c r="A174" s="1"/>
      <c r="B174" s="114"/>
    </row>
    <row r="175" spans="1:2" x14ac:dyDescent="0.25">
      <c r="A175" s="1" t="s">
        <v>67</v>
      </c>
      <c r="B175" s="122">
        <f>'Year 0'!B175</f>
        <v>0</v>
      </c>
    </row>
    <row r="176" spans="1:2" x14ac:dyDescent="0.25">
      <c r="A176" s="8"/>
      <c r="B176" s="113"/>
    </row>
    <row r="177" spans="1:2" ht="15.75" x14ac:dyDescent="0.25">
      <c r="A177" s="241" t="s">
        <v>48</v>
      </c>
      <c r="B177" s="114">
        <f>B28-B173-B175</f>
        <v>0</v>
      </c>
    </row>
    <row r="178" spans="1:2" ht="30" x14ac:dyDescent="0.25">
      <c r="A178" s="242" t="s">
        <v>383</v>
      </c>
      <c r="B178" s="118">
        <f>(B28-B26)*0.03-B181</f>
        <v>0</v>
      </c>
    </row>
    <row r="179" spans="1:2" x14ac:dyDescent="0.25">
      <c r="A179" s="243" t="s">
        <v>58</v>
      </c>
      <c r="B179" s="113">
        <f>B177-B178</f>
        <v>0</v>
      </c>
    </row>
    <row r="180" spans="1:2" x14ac:dyDescent="0.25">
      <c r="A180" s="223"/>
      <c r="B180" s="113"/>
    </row>
    <row r="181" spans="1:2" x14ac:dyDescent="0.25">
      <c r="A181" s="244" t="s">
        <v>384</v>
      </c>
      <c r="B181" s="114">
        <f>'Year 0'!B182</f>
        <v>0</v>
      </c>
    </row>
    <row r="182" spans="1:2" x14ac:dyDescent="0.25">
      <c r="A182" s="244" t="s">
        <v>385</v>
      </c>
      <c r="B182" s="114">
        <f>B178+B181</f>
        <v>0</v>
      </c>
    </row>
    <row r="183" spans="1:2" x14ac:dyDescent="0.25">
      <c r="A183" s="223"/>
      <c r="B183" s="113"/>
    </row>
    <row r="184" spans="1:2" x14ac:dyDescent="0.25">
      <c r="A184" s="244" t="s">
        <v>51</v>
      </c>
      <c r="B184" s="114">
        <f>'Year 0'!B185</f>
        <v>0</v>
      </c>
    </row>
    <row r="185" spans="1:2" x14ac:dyDescent="0.25">
      <c r="A185" s="244" t="s">
        <v>52</v>
      </c>
      <c r="B185" s="114">
        <f>B184+B177</f>
        <v>0</v>
      </c>
    </row>
    <row r="186" spans="1:2" x14ac:dyDescent="0.25">
      <c r="A186" s="10"/>
      <c r="B186" s="245"/>
    </row>
    <row r="187" spans="1:2" x14ac:dyDescent="0.25">
      <c r="A187" s="10"/>
      <c r="B187" s="245"/>
    </row>
    <row r="188" spans="1:2" x14ac:dyDescent="0.25">
      <c r="A188" s="9"/>
      <c r="B188" s="246"/>
    </row>
    <row r="189" spans="1:2" x14ac:dyDescent="0.25">
      <c r="A189" s="9"/>
      <c r="B189" s="246"/>
    </row>
    <row r="190" spans="1:2" x14ac:dyDescent="0.25">
      <c r="A190" s="9"/>
      <c r="B190" s="246"/>
    </row>
    <row r="191" spans="1:2" x14ac:dyDescent="0.25">
      <c r="A191" s="10"/>
      <c r="B191" s="245"/>
    </row>
    <row r="192" spans="1:2" x14ac:dyDescent="0.25">
      <c r="A192" s="10"/>
      <c r="B192" s="245"/>
    </row>
    <row r="193" spans="1:23" x14ac:dyDescent="0.25">
      <c r="A193" s="9"/>
      <c r="B193" s="246"/>
      <c r="W193" s="180" t="e">
        <f>(SUM(Assumptions!C71:C83,Assumptions!C86:C90,Assumptions!C93:C94,Assumptions!C97:C99,Assumptions!#REF!,Assumptions!C102:C102,Assumptions!C105:C105,Assumptions!#REF!,Assumptions!#REF!,Assumptions!#REF!,Assumptions!C106:C108,Assumptions!C111:C116,Assumptions!C123:C124,Assumptions!C161:C165,Assumptions!C168:C171,Assumptions!C174:C175)+IF(AND(Assumptions!$H127="Total"),Assumptions!C127,IF(AND(Assumptions!$H127="Per Pupil"),Assumptions!C127*Assumptions!C$24,0))+IF(AND(Assumptions!$H128="Total"),Assumptions!C128,IF(AND(Assumptions!$H128="Per Pupil"),Assumptions!C128*Assumptions!C$24,0))+IF(AND(Assumptions!$H129="Total"),Assumptions!C129,IF(AND(Assumptions!$H129="Per Pupil"),Assumptions!C129*Assumptions!C$24,0))+IF(AND(Assumptions!$H130="Total"),Assumptions!C130,IF(AND(Assumptions!$H130="Per Pupil"),Assumptions!C130*Assumptions!C$24,0))+IF(AND(Assumptions!$H131="Total"),Assumptions!C131,IF(AND(Assumptions!$H131="Per Pupil"),Assumptions!C131*Assumptions!C$24,0))+IF(AND(Assumptions!$H132="Total"),Assumptions!C132,IF(AND(Assumptions!$H132="Per Pupil"),Assumptions!C132*Assumptions!C$24,0))+IF(AND(Assumptions!$H133="Total"),Assumptions!C133,IF(AND(Assumptions!$H133="Per Pupil"),Assumptions!C133*Assumptions!C$24,0))+IF(AND(Assumptions!$H134="Total"),Assumptions!C134,IF(AND(Assumptions!$H134="Per Pupil"),Assumptions!C134*Assumptions!C$24,0))+IF(AND(Assumptions!$H139="Total"),Assumptions!C139,IF(AND(Assumptions!$H139="Per Pupil"),Assumptions!C139*Assumptions!C$24,0))+IF(AND(Assumptions!$H140="Total"),Assumptions!C140,IF(AND(Assumptions!$H140="Per Pupil"),Assumptions!C140*Assumptions!C$24,0))+IF(AND(Assumptions!$H141="Total"),Assumptions!C141,IF(AND(Assumptions!$H141="Per Pupil"),Assumptions!C141*Assumptions!C$24,0))+IF(AND(Assumptions!$H142="Total"),Assumptions!C142,IF(AND(Assumptions!$H142="Per Pupil"),Assumptions!C142*Assumptions!C$24,0))+IF(AND(Assumptions!$H143="Total"),Assumptions!C143,IF(AND(Assumptions!$H143="Per Pupil"),Assumptions!C143*Assumptions!C$24,0))+IF(AND(Assumptions!$H144="Total"),Assumptions!C144,IF(AND(Assumptions!$H144="Per Pupil"),Assumptions!C144*Assumptions!C$24,0))+IF(AND(Assumptions!$H145="Total"),Assumptions!C145,IF(AND(Assumptions!$H145="Per Pupil"),Assumptions!C145*Assumptions!C$24,0))+IF(AND(Assumptions!$H146="Total"),Assumptions!C146,IF(AND(Assumptions!$H146="Per Pupil"),Assumptions!C146*Assumptions!C$24,0))+IF(AND(Assumptions!$H147="Total"),Assumptions!C147,IF(AND(Assumptions!$H147="Per Pupil"),Assumptions!C147*Assumptions!C$24,0))+IF(AND(Assumptions!$H148="Total"),Assumptions!C148,IF(AND(Assumptions!$H148="Per Pupil"),Assumptions!C148*Assumptions!C$24,0))+IF(AND(Assumptions!$H149="Total"),Assumptions!C149,IF(AND(Assumptions!$H149="Per Pupil"),Assumptions!C149*Assumptions!C$24,0))+IF(AND(Assumptions!$H150="Total"),Assumptions!C150,IF(AND(Assumptions!$H150="Per Pupil"),Assumptions!C150*Assumptions!C$24,0))+IF(AND(Assumptions!$H151="Total"),Assumptions!C151,IF(AND(Assumptions!$H151="Per Pupil"),Assumptions!C151*Assumptions!C$24,0))+IF(AND(Assumptions!$H152="Total"),Assumptions!C152,IF(AND(Assumptions!$H152="Per Pupil"),Assumptions!C152*Assumptions!C$24,0))+IF(AND(Assumptions!$H153="Total"),Assumptions!C153,IF(AND(Assumptions!$H153="Per Pupil"),Assumptions!C153*Assumptions!C$24,0))+IF(AND(Assumptions!$H154="Total"),Assumptions!C154,IF(AND(Assumptions!$H154="Per Pupil"),Assumptions!C154*Assumptions!C$24,0))+IF(AND(Assumptions!$H155="Total"),Assumptions!C155,IF(AND(Assumptions!$H155="Per Pupil"),Assumptions!C155*Assumptions!C$24,0))+IF(AND(Assumptions!$H156="Total"),Assumptions!C156,IF(AND(Assumptions!$H156="Per Pupil"),Assumptions!C156*Assumptions!C$24,0))+IF(AND(Assumptions!$H157="Total"),Assumptions!C157,IF(AND(Assumptions!$H157="Per Pupil"),Assumptions!C157*Assumptions!C$24,0))+IF(AND(Assumptions!$H158="Total"),Assumptions!C158,IF(AND(Assumptions!$H158="Per Pupil"),Assumptions!C158*Assumptions!C$24,0)))-($B$195-$B$55)</f>
        <v>#REF!</v>
      </c>
    </row>
    <row r="194" spans="1:23" x14ac:dyDescent="0.25">
      <c r="A194" s="9"/>
      <c r="B194" s="246"/>
    </row>
    <row r="195" spans="1:23" ht="15.75" x14ac:dyDescent="0.25">
      <c r="A195" s="247"/>
      <c r="B195" s="246"/>
    </row>
    <row r="196" spans="1:23" x14ac:dyDescent="0.25">
      <c r="A196" s="1"/>
      <c r="B196" s="246"/>
    </row>
    <row r="197" spans="1:23" x14ac:dyDescent="0.25">
      <c r="A197" s="1"/>
      <c r="B197" s="248"/>
    </row>
    <row r="198" spans="1:23" x14ac:dyDescent="0.25">
      <c r="A198" s="8"/>
      <c r="B198" s="245"/>
    </row>
    <row r="199" spans="1:23" ht="15.75" x14ac:dyDescent="0.25">
      <c r="A199" s="249"/>
      <c r="B199" s="250"/>
    </row>
    <row r="200" spans="1:23" x14ac:dyDescent="0.25">
      <c r="A200" s="213"/>
      <c r="B200" s="214"/>
    </row>
    <row r="201" spans="1:23" x14ac:dyDescent="0.25">
      <c r="A201" s="213"/>
      <c r="B201" s="214"/>
    </row>
    <row r="202" spans="1:23" x14ac:dyDescent="0.25">
      <c r="A202" s="209"/>
      <c r="B202" s="214"/>
    </row>
    <row r="203" spans="1:23" x14ac:dyDescent="0.25">
      <c r="A203" s="215"/>
      <c r="B203" s="212"/>
    </row>
    <row r="204" spans="1:23" x14ac:dyDescent="0.25">
      <c r="A204" s="215"/>
      <c r="B204" s="212"/>
    </row>
  </sheetData>
  <mergeCells count="3">
    <mergeCell ref="A1:B1"/>
    <mergeCell ref="A2:B2"/>
    <mergeCell ref="A6:B6"/>
  </mergeCells>
  <pageMargins left="0.7" right="0.7" top="0.75" bottom="0.75" header="0.3" footer="0.3"/>
  <pageSetup scale="60" fitToWidth="0" fitToHeight="3" orientation="portrait" r:id="rId1"/>
  <rowBreaks count="2" manualBreakCount="2">
    <brk id="78" max="16383" man="1"/>
    <brk id="12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X204"/>
  <sheetViews>
    <sheetView zoomScaleNormal="100" workbookViewId="0">
      <pane ySplit="5" topLeftCell="A6" activePane="bottomLeft" state="frozen"/>
      <selection activeCell="B56" sqref="B56"/>
      <selection pane="bottomLeft" activeCell="A6" sqref="A6:B6"/>
    </sheetView>
  </sheetViews>
  <sheetFormatPr defaultRowHeight="15" x14ac:dyDescent="0.25"/>
  <cols>
    <col min="1" max="1" width="71.28515625" bestFit="1" customWidth="1"/>
    <col min="2" max="2" width="14.28515625" customWidth="1"/>
  </cols>
  <sheetData>
    <row r="1" spans="1:2" s="2" customFormat="1" ht="18.75" x14ac:dyDescent="0.3">
      <c r="A1" s="382" t="str">
        <f>TEXT(Assumptions!A1,1)</f>
        <v>INSERT SCHOOL NAME</v>
      </c>
      <c r="B1" s="383"/>
    </row>
    <row r="2" spans="1:2" s="2" customFormat="1" ht="18.75" x14ac:dyDescent="0.3">
      <c r="A2" s="384" t="s">
        <v>69</v>
      </c>
      <c r="B2" s="384"/>
    </row>
    <row r="3" spans="1:2" s="2" customFormat="1" ht="18.75" x14ac:dyDescent="0.3">
      <c r="A3" s="12" t="s">
        <v>119</v>
      </c>
      <c r="B3" s="13">
        <f>Assumptions!D23</f>
        <v>0</v>
      </c>
    </row>
    <row r="4" spans="1:2" x14ac:dyDescent="0.25">
      <c r="A4" s="12" t="s">
        <v>49</v>
      </c>
      <c r="B4" s="13">
        <f>Assumptions!D24</f>
        <v>0</v>
      </c>
    </row>
    <row r="5" spans="1:2" ht="16.5" thickBot="1" x14ac:dyDescent="0.3">
      <c r="A5" s="49"/>
      <c r="B5" s="50" t="s">
        <v>118</v>
      </c>
    </row>
    <row r="6" spans="1:2" ht="19.5" thickBot="1" x14ac:dyDescent="0.35">
      <c r="A6" s="385" t="s">
        <v>56</v>
      </c>
      <c r="B6" s="386"/>
    </row>
    <row r="7" spans="1:2" x14ac:dyDescent="0.25">
      <c r="A7" s="9" t="s">
        <v>237</v>
      </c>
    </row>
    <row r="8" spans="1:2" x14ac:dyDescent="0.25">
      <c r="A8" s="10" t="s">
        <v>76</v>
      </c>
      <c r="B8" s="113">
        <f>ROUND(Assumptions!D30*Assumptions!D23,0)</f>
        <v>0</v>
      </c>
    </row>
    <row r="9" spans="1:2" x14ac:dyDescent="0.25">
      <c r="A9" s="10" t="s">
        <v>78</v>
      </c>
      <c r="B9" s="113">
        <f>Assumptions!D31</f>
        <v>0</v>
      </c>
    </row>
    <row r="10" spans="1:2" x14ac:dyDescent="0.25">
      <c r="A10" s="10" t="s">
        <v>79</v>
      </c>
      <c r="B10" s="113">
        <f>Assumptions!D33</f>
        <v>0</v>
      </c>
    </row>
    <row r="11" spans="1:2" x14ac:dyDescent="0.25">
      <c r="A11" s="10" t="s">
        <v>37</v>
      </c>
      <c r="B11" s="113">
        <f>Assumptions!D32</f>
        <v>0</v>
      </c>
    </row>
    <row r="12" spans="1:2" x14ac:dyDescent="0.25">
      <c r="A12" s="10" t="s">
        <v>81</v>
      </c>
      <c r="B12" s="113">
        <f>Assumptions!D35</f>
        <v>0</v>
      </c>
    </row>
    <row r="13" spans="1:2" x14ac:dyDescent="0.25">
      <c r="A13" s="10" t="s">
        <v>80</v>
      </c>
      <c r="B13" s="113">
        <f>Assumptions!D34</f>
        <v>0</v>
      </c>
    </row>
    <row r="14" spans="1:2" x14ac:dyDescent="0.25">
      <c r="A14" s="10" t="s">
        <v>83</v>
      </c>
      <c r="B14" s="113">
        <f>Assumptions!D37</f>
        <v>0</v>
      </c>
    </row>
    <row r="15" spans="1:2" x14ac:dyDescent="0.25">
      <c r="A15" s="10" t="s">
        <v>82</v>
      </c>
      <c r="B15" s="116">
        <f>Assumptions!D36</f>
        <v>0</v>
      </c>
    </row>
    <row r="16" spans="1:2" x14ac:dyDescent="0.25">
      <c r="A16" s="9" t="s">
        <v>238</v>
      </c>
      <c r="B16" s="114">
        <f>SUM(B8:B15)</f>
        <v>0</v>
      </c>
    </row>
    <row r="17" spans="1:24" x14ac:dyDescent="0.25">
      <c r="A17" s="10"/>
      <c r="B17" s="113"/>
    </row>
    <row r="18" spans="1:24" x14ac:dyDescent="0.25">
      <c r="A18" s="9" t="s">
        <v>239</v>
      </c>
      <c r="B18" s="113"/>
    </row>
    <row r="19" spans="1:24" x14ac:dyDescent="0.25">
      <c r="A19" s="10" t="s">
        <v>252</v>
      </c>
      <c r="B19" s="113">
        <f>ROUND(Assumptions!D29*Assumptions!D24,0)</f>
        <v>0</v>
      </c>
    </row>
    <row r="20" spans="1:24" x14ac:dyDescent="0.25">
      <c r="A20" s="10" t="s">
        <v>61</v>
      </c>
      <c r="B20" s="113">
        <f>ROUND(Assumptions!D38*Assumptions!D23,0)</f>
        <v>0</v>
      </c>
    </row>
    <row r="21" spans="1:24" x14ac:dyDescent="0.25">
      <c r="A21" s="10" t="s">
        <v>116</v>
      </c>
      <c r="B21" s="116">
        <f>Assumptions!D40</f>
        <v>0</v>
      </c>
    </row>
    <row r="22" spans="1:24" x14ac:dyDescent="0.25">
      <c r="A22" s="9" t="s">
        <v>240</v>
      </c>
      <c r="B22" s="114">
        <f>SUM(B19:B21)</f>
        <v>0</v>
      </c>
    </row>
    <row r="23" spans="1:24" x14ac:dyDescent="0.25">
      <c r="A23" s="10"/>
      <c r="B23" s="113"/>
    </row>
    <row r="24" spans="1:24" x14ac:dyDescent="0.25">
      <c r="A24" s="9" t="s">
        <v>241</v>
      </c>
      <c r="B24" s="113"/>
    </row>
    <row r="25" spans="1:24" x14ac:dyDescent="0.25">
      <c r="A25" s="10" t="s">
        <v>117</v>
      </c>
      <c r="B25" s="116">
        <f>Assumptions!D39</f>
        <v>0</v>
      </c>
    </row>
    <row r="26" spans="1:24" x14ac:dyDescent="0.25">
      <c r="A26" s="9" t="s">
        <v>54</v>
      </c>
      <c r="B26" s="114">
        <f>SUM(B25:B25)</f>
        <v>0</v>
      </c>
    </row>
    <row r="27" spans="1:24" x14ac:dyDescent="0.25">
      <c r="A27" s="9"/>
      <c r="B27" s="114"/>
    </row>
    <row r="28" spans="1:24" ht="15.75" x14ac:dyDescent="0.25">
      <c r="A28" s="59" t="s">
        <v>55</v>
      </c>
      <c r="B28" s="115">
        <f>SUM(B16,B22,B26)</f>
        <v>0</v>
      </c>
      <c r="W28" s="45">
        <f>(Assumptions!D29*Assumptions!D24+Assumptions!D30*Assumptions!D23+Assumptions!D38*Assumptions!D24+Assumptions!D31+Assumptions!D32+Assumptions!D33+Assumptions!D34+Assumptions!D35+Assumptions!D36+Assumptions!D37+Assumptions!D39+Assumptions!D40)-'Year 0'!$B$28</f>
        <v>0</v>
      </c>
      <c r="X28" t="s">
        <v>329</v>
      </c>
    </row>
    <row r="29" spans="1:24" ht="15.75" thickBot="1" x14ac:dyDescent="0.3">
      <c r="B29" s="113"/>
    </row>
    <row r="30" spans="1:24" ht="19.5" thickBot="1" x14ac:dyDescent="0.35">
      <c r="A30" s="51" t="s">
        <v>57</v>
      </c>
      <c r="B30" s="121"/>
    </row>
    <row r="31" spans="1:24" x14ac:dyDescent="0.25">
      <c r="A31" s="9" t="s">
        <v>248</v>
      </c>
      <c r="B31" s="113"/>
    </row>
    <row r="32" spans="1:24" x14ac:dyDescent="0.25">
      <c r="A32" s="10" t="s">
        <v>202</v>
      </c>
      <c r="B32" s="113">
        <f>Assumptions!D43</f>
        <v>0</v>
      </c>
    </row>
    <row r="33" spans="1:23" x14ac:dyDescent="0.25">
      <c r="A33" s="10" t="s">
        <v>204</v>
      </c>
      <c r="B33" s="116">
        <f>Assumptions!D44</f>
        <v>0</v>
      </c>
    </row>
    <row r="34" spans="1:23" x14ac:dyDescent="0.25">
      <c r="A34" s="9" t="s">
        <v>112</v>
      </c>
      <c r="B34" s="114">
        <f>SUM(B32:B33)</f>
        <v>0</v>
      </c>
    </row>
    <row r="35" spans="1:23" x14ac:dyDescent="0.25">
      <c r="A35" s="9" t="s">
        <v>247</v>
      </c>
      <c r="B35" s="113"/>
    </row>
    <row r="36" spans="1:23" x14ac:dyDescent="0.25">
      <c r="A36" s="10" t="s">
        <v>121</v>
      </c>
      <c r="B36" s="113">
        <f>Assumptions!D48</f>
        <v>0</v>
      </c>
    </row>
    <row r="37" spans="1:23" x14ac:dyDescent="0.25">
      <c r="A37" s="10" t="s">
        <v>207</v>
      </c>
      <c r="B37" s="113">
        <f>Assumptions!D49</f>
        <v>0</v>
      </c>
    </row>
    <row r="38" spans="1:23" x14ac:dyDescent="0.25">
      <c r="A38" s="10" t="s">
        <v>208</v>
      </c>
      <c r="B38" s="113">
        <f>Assumptions!D50</f>
        <v>0</v>
      </c>
    </row>
    <row r="39" spans="1:23" x14ac:dyDescent="0.25">
      <c r="A39" s="10" t="s">
        <v>209</v>
      </c>
      <c r="B39" s="116">
        <f>Assumptions!D51</f>
        <v>0</v>
      </c>
    </row>
    <row r="40" spans="1:23" x14ac:dyDescent="0.25">
      <c r="A40" s="9" t="s">
        <v>113</v>
      </c>
      <c r="B40" s="114">
        <f>SUM(B36:B39)</f>
        <v>0</v>
      </c>
    </row>
    <row r="41" spans="1:23" x14ac:dyDescent="0.25">
      <c r="A41" s="9" t="s">
        <v>246</v>
      </c>
      <c r="B41" s="114"/>
    </row>
    <row r="42" spans="1:23" x14ac:dyDescent="0.25">
      <c r="A42" s="10" t="s">
        <v>210</v>
      </c>
      <c r="B42" s="113">
        <f>Assumptions!D55</f>
        <v>0</v>
      </c>
    </row>
    <row r="43" spans="1:23" x14ac:dyDescent="0.25">
      <c r="A43" s="10" t="s">
        <v>212</v>
      </c>
      <c r="B43" s="117">
        <f>Assumptions!D56</f>
        <v>0</v>
      </c>
    </row>
    <row r="44" spans="1:23" x14ac:dyDescent="0.25">
      <c r="A44" s="10" t="s">
        <v>38</v>
      </c>
      <c r="B44" s="116">
        <f>Assumptions!D57*Assumptions!D59*Assumptions!D58</f>
        <v>0</v>
      </c>
    </row>
    <row r="45" spans="1:23" x14ac:dyDescent="0.25">
      <c r="A45" s="9" t="s">
        <v>215</v>
      </c>
      <c r="B45" s="114">
        <f>SUM(B42:B44)</f>
        <v>0</v>
      </c>
      <c r="W45" s="180">
        <f>(Assumptions!D57*Assumptions!D58*Assumptions!D59+Assumptions!D56+Assumptions!D55+Assumptions!D51+Assumptions!D50+Assumptions!D49+Assumptions!D48+Assumptions!D44+Assumptions!D43)-'Year 1'!$B$45-'Year 1'!$B$40-'Year 1'!$B$34</f>
        <v>0</v>
      </c>
    </row>
    <row r="46" spans="1:23" x14ac:dyDescent="0.25">
      <c r="A46" s="9" t="s">
        <v>245</v>
      </c>
      <c r="B46" s="113"/>
    </row>
    <row r="47" spans="1:23" x14ac:dyDescent="0.25">
      <c r="A47" s="10" t="s">
        <v>84</v>
      </c>
      <c r="B47" s="118">
        <f>ROUND((B34+B40+B45)*Assumptions!D62,0)</f>
        <v>0</v>
      </c>
    </row>
    <row r="48" spans="1:23" x14ac:dyDescent="0.25">
      <c r="A48" s="10" t="s">
        <v>9</v>
      </c>
      <c r="B48" s="118">
        <f>ROUND((B34+B40+B45)*Assumptions!D63,0)</f>
        <v>0</v>
      </c>
      <c r="D48" s="167"/>
    </row>
    <row r="49" spans="1:2" x14ac:dyDescent="0.25">
      <c r="A49" s="10" t="s">
        <v>213</v>
      </c>
      <c r="B49" s="118">
        <f>ROUND((Assumptions!$D$45+Assumptions!$D$52)*Assumptions!D64,0)</f>
        <v>0</v>
      </c>
    </row>
    <row r="50" spans="1:2" x14ac:dyDescent="0.25">
      <c r="A50" s="10" t="s">
        <v>8</v>
      </c>
      <c r="B50" s="118">
        <f>ROUND((Assumptions!$D$45+Assumptions!$D$52)*Assumptions!D65,0)</f>
        <v>0</v>
      </c>
    </row>
    <row r="51" spans="1:2" x14ac:dyDescent="0.25">
      <c r="A51" s="10" t="s">
        <v>7</v>
      </c>
      <c r="B51" s="118">
        <f>ROUND((Assumptions!$D$45+Assumptions!$D$52)*Assumptions!D66,0)</f>
        <v>0</v>
      </c>
    </row>
    <row r="52" spans="1:2" x14ac:dyDescent="0.25">
      <c r="A52" s="53" t="s">
        <v>376</v>
      </c>
      <c r="B52" s="118">
        <f>ROUND((Assumptions!$D$45+Assumptions!$D$52)*Assumptions!D67,0)</f>
        <v>0</v>
      </c>
    </row>
    <row r="53" spans="1:2" x14ac:dyDescent="0.25">
      <c r="A53" s="10" t="s">
        <v>59</v>
      </c>
      <c r="B53" s="119">
        <f>ROUND((Assumptions!$D$45+Assumptions!$D$52)*Assumptions!D68,0)</f>
        <v>0</v>
      </c>
    </row>
    <row r="54" spans="1:2" x14ac:dyDescent="0.25">
      <c r="A54" s="9" t="s">
        <v>114</v>
      </c>
      <c r="B54" s="120">
        <f>SUM(B47:B53)</f>
        <v>0</v>
      </c>
    </row>
    <row r="55" spans="1:2" x14ac:dyDescent="0.25">
      <c r="A55" s="11" t="s">
        <v>53</v>
      </c>
      <c r="B55" s="114">
        <f>B34+B40+B54+B45</f>
        <v>0</v>
      </c>
    </row>
    <row r="56" spans="1:2" x14ac:dyDescent="0.25">
      <c r="A56" s="11"/>
      <c r="B56" s="114"/>
    </row>
    <row r="57" spans="1:2" x14ac:dyDescent="0.25">
      <c r="A57" s="9" t="s">
        <v>85</v>
      </c>
      <c r="B57" s="113"/>
    </row>
    <row r="58" spans="1:2" x14ac:dyDescent="0.25">
      <c r="A58" s="10" t="s">
        <v>86</v>
      </c>
      <c r="B58" s="113">
        <f>Assumptions!D71</f>
        <v>0</v>
      </c>
    </row>
    <row r="59" spans="1:2" x14ac:dyDescent="0.25">
      <c r="A59" s="10" t="s">
        <v>87</v>
      </c>
      <c r="B59" s="113">
        <f>Assumptions!D72</f>
        <v>0</v>
      </c>
    </row>
    <row r="60" spans="1:2" x14ac:dyDescent="0.25">
      <c r="A60" s="10" t="s">
        <v>88</v>
      </c>
      <c r="B60" s="113">
        <f>Assumptions!D73</f>
        <v>0</v>
      </c>
    </row>
    <row r="61" spans="1:2" x14ac:dyDescent="0.25">
      <c r="A61" s="10" t="s">
        <v>89</v>
      </c>
      <c r="B61" s="113">
        <f>Assumptions!D74</f>
        <v>0</v>
      </c>
    </row>
    <row r="62" spans="1:2" x14ac:dyDescent="0.25">
      <c r="A62" s="10" t="s">
        <v>307</v>
      </c>
      <c r="B62" s="113">
        <f>Assumptions!D75</f>
        <v>0</v>
      </c>
    </row>
    <row r="63" spans="1:2" x14ac:dyDescent="0.25">
      <c r="A63" s="10" t="s">
        <v>308</v>
      </c>
      <c r="B63" s="113">
        <f>Assumptions!D76</f>
        <v>0</v>
      </c>
    </row>
    <row r="64" spans="1:2" x14ac:dyDescent="0.25">
      <c r="A64" s="10" t="s">
        <v>90</v>
      </c>
      <c r="B64" s="113">
        <f>Assumptions!D77</f>
        <v>0</v>
      </c>
    </row>
    <row r="65" spans="1:2" x14ac:dyDescent="0.25">
      <c r="A65" s="10" t="s">
        <v>364</v>
      </c>
      <c r="B65" s="113">
        <f>Assumptions!D78</f>
        <v>0</v>
      </c>
    </row>
    <row r="66" spans="1:2" x14ac:dyDescent="0.25">
      <c r="A66" s="10" t="s">
        <v>103</v>
      </c>
      <c r="B66" s="113">
        <f>Assumptions!D79</f>
        <v>0</v>
      </c>
    </row>
    <row r="67" spans="1:2" x14ac:dyDescent="0.25">
      <c r="A67" s="10" t="s">
        <v>401</v>
      </c>
      <c r="B67" s="113">
        <f>Assumptions!D80</f>
        <v>0</v>
      </c>
    </row>
    <row r="68" spans="1:2" x14ac:dyDescent="0.25">
      <c r="A68" s="10" t="s">
        <v>396</v>
      </c>
      <c r="B68" s="113">
        <f>Assumptions!D81</f>
        <v>0</v>
      </c>
    </row>
    <row r="69" spans="1:2" x14ac:dyDescent="0.25">
      <c r="A69" s="10" t="s">
        <v>397</v>
      </c>
      <c r="B69" s="113">
        <f>Assumptions!D82</f>
        <v>0</v>
      </c>
    </row>
    <row r="70" spans="1:2" x14ac:dyDescent="0.25">
      <c r="A70" s="10" t="s">
        <v>160</v>
      </c>
      <c r="B70" s="116">
        <f>Assumptions!D83</f>
        <v>0</v>
      </c>
    </row>
    <row r="71" spans="1:2" x14ac:dyDescent="0.25">
      <c r="A71" s="9" t="s">
        <v>115</v>
      </c>
      <c r="B71" s="114">
        <f>SUM(B58:B70)</f>
        <v>0</v>
      </c>
    </row>
    <row r="72" spans="1:2" x14ac:dyDescent="0.25">
      <c r="A72" s="9"/>
      <c r="B72" s="114"/>
    </row>
    <row r="73" spans="1:2" x14ac:dyDescent="0.25">
      <c r="A73" s="9" t="s">
        <v>91</v>
      </c>
      <c r="B73" s="113"/>
    </row>
    <row r="74" spans="1:2" x14ac:dyDescent="0.25">
      <c r="A74" s="10" t="s">
        <v>92</v>
      </c>
      <c r="B74" s="113">
        <f>Assumptions!D86</f>
        <v>0</v>
      </c>
    </row>
    <row r="75" spans="1:2" x14ac:dyDescent="0.25">
      <c r="A75" s="10" t="s">
        <v>451</v>
      </c>
      <c r="B75" s="113">
        <f>Assumptions!D87</f>
        <v>0</v>
      </c>
    </row>
    <row r="76" spans="1:2" x14ac:dyDescent="0.25">
      <c r="A76" s="10" t="s">
        <v>399</v>
      </c>
      <c r="B76" s="113">
        <f>Assumptions!D88</f>
        <v>0</v>
      </c>
    </row>
    <row r="77" spans="1:2" x14ac:dyDescent="0.25">
      <c r="A77" s="10" t="s">
        <v>398</v>
      </c>
      <c r="B77" s="113">
        <f>Assumptions!D89</f>
        <v>0</v>
      </c>
    </row>
    <row r="78" spans="1:2" x14ac:dyDescent="0.25">
      <c r="A78" s="10" t="s">
        <v>400</v>
      </c>
      <c r="B78" s="113">
        <f>Assumptions!D90</f>
        <v>0</v>
      </c>
    </row>
    <row r="79" spans="1:2" x14ac:dyDescent="0.25">
      <c r="A79" s="9" t="s">
        <v>222</v>
      </c>
      <c r="B79" s="114">
        <f>SUM(B74:B78)</f>
        <v>0</v>
      </c>
    </row>
    <row r="80" spans="1:2" x14ac:dyDescent="0.25">
      <c r="A80" s="9"/>
      <c r="B80" s="114"/>
    </row>
    <row r="81" spans="1:2" x14ac:dyDescent="0.25">
      <c r="A81" s="9" t="s">
        <v>95</v>
      </c>
      <c r="B81" s="113"/>
    </row>
    <row r="82" spans="1:2" x14ac:dyDescent="0.25">
      <c r="A82" s="10" t="s">
        <v>391</v>
      </c>
      <c r="B82" s="113">
        <f>Assumptions!D93</f>
        <v>0</v>
      </c>
    </row>
    <row r="83" spans="1:2" x14ac:dyDescent="0.25">
      <c r="A83" s="10" t="s">
        <v>97</v>
      </c>
      <c r="B83" s="116">
        <f>Assumptions!D94</f>
        <v>0</v>
      </c>
    </row>
    <row r="84" spans="1:2" x14ac:dyDescent="0.25">
      <c r="A84" s="9" t="s">
        <v>221</v>
      </c>
      <c r="B84" s="114">
        <f>SUM(B82:B83)</f>
        <v>0</v>
      </c>
    </row>
    <row r="85" spans="1:2" x14ac:dyDescent="0.25">
      <c r="A85" s="9"/>
      <c r="B85" s="114"/>
    </row>
    <row r="86" spans="1:2" x14ac:dyDescent="0.25">
      <c r="A86" s="9" t="s">
        <v>298</v>
      </c>
      <c r="B86" s="113"/>
    </row>
    <row r="87" spans="1:2" x14ac:dyDescent="0.25">
      <c r="A87" s="10" t="s">
        <v>98</v>
      </c>
      <c r="B87" s="113">
        <f>Assumptions!D97</f>
        <v>0</v>
      </c>
    </row>
    <row r="88" spans="1:2" x14ac:dyDescent="0.25">
      <c r="A88" s="10" t="s">
        <v>99</v>
      </c>
      <c r="B88" s="113">
        <f>Assumptions!D98</f>
        <v>0</v>
      </c>
    </row>
    <row r="89" spans="1:2" x14ac:dyDescent="0.25">
      <c r="A89" s="10" t="s">
        <v>101</v>
      </c>
      <c r="B89" s="116">
        <f>Assumptions!D99</f>
        <v>0</v>
      </c>
    </row>
    <row r="90" spans="1:2" x14ac:dyDescent="0.25">
      <c r="A90" s="9" t="s">
        <v>382</v>
      </c>
      <c r="B90" s="114">
        <f>SUM(B87:B89)</f>
        <v>0</v>
      </c>
    </row>
    <row r="91" spans="1:2" x14ac:dyDescent="0.25">
      <c r="A91" s="9"/>
      <c r="B91" s="114"/>
    </row>
    <row r="92" spans="1:2" x14ac:dyDescent="0.25">
      <c r="A92" s="9" t="s">
        <v>102</v>
      </c>
      <c r="B92" s="113"/>
    </row>
    <row r="93" spans="1:2" x14ac:dyDescent="0.25">
      <c r="A93" s="10" t="s">
        <v>104</v>
      </c>
      <c r="B93" s="116">
        <f>Assumptions!D102</f>
        <v>0</v>
      </c>
    </row>
    <row r="94" spans="1:2" x14ac:dyDescent="0.25">
      <c r="A94" s="9" t="s">
        <v>220</v>
      </c>
      <c r="B94" s="114">
        <f>SUM(B93:B93)</f>
        <v>0</v>
      </c>
    </row>
    <row r="95" spans="1:2" x14ac:dyDescent="0.25">
      <c r="A95" s="9"/>
      <c r="B95" s="114"/>
    </row>
    <row r="96" spans="1:2" x14ac:dyDescent="0.25">
      <c r="A96" s="9" t="s">
        <v>370</v>
      </c>
      <c r="B96" s="113"/>
    </row>
    <row r="97" spans="1:2" x14ac:dyDescent="0.25">
      <c r="A97" s="10" t="s">
        <v>377</v>
      </c>
      <c r="B97" s="113">
        <f>Assumptions!D105</f>
        <v>0</v>
      </c>
    </row>
    <row r="98" spans="1:2" x14ac:dyDescent="0.25">
      <c r="A98" s="10" t="s">
        <v>106</v>
      </c>
      <c r="B98" s="113">
        <f>Assumptions!D106</f>
        <v>0</v>
      </c>
    </row>
    <row r="99" spans="1:2" x14ac:dyDescent="0.25">
      <c r="A99" s="10" t="s">
        <v>108</v>
      </c>
      <c r="B99" s="113">
        <f>Assumptions!D107</f>
        <v>0</v>
      </c>
    </row>
    <row r="100" spans="1:2" x14ac:dyDescent="0.25">
      <c r="A100" s="10" t="s">
        <v>379</v>
      </c>
      <c r="B100" s="116">
        <f>Assumptions!D108</f>
        <v>0</v>
      </c>
    </row>
    <row r="101" spans="1:2" x14ac:dyDescent="0.25">
      <c r="A101" s="9" t="s">
        <v>378</v>
      </c>
      <c r="B101" s="114">
        <f>SUM(B97:B100)</f>
        <v>0</v>
      </c>
    </row>
    <row r="102" spans="1:2" x14ac:dyDescent="0.25">
      <c r="A102" s="9"/>
      <c r="B102" s="114"/>
    </row>
    <row r="103" spans="1:2" x14ac:dyDescent="0.25">
      <c r="A103" s="9" t="s">
        <v>374</v>
      </c>
      <c r="B103" s="113"/>
    </row>
    <row r="104" spans="1:2" x14ac:dyDescent="0.25">
      <c r="A104" s="10" t="s">
        <v>216</v>
      </c>
      <c r="B104" s="113">
        <f>Assumptions!D111</f>
        <v>0</v>
      </c>
    </row>
    <row r="105" spans="1:2" x14ac:dyDescent="0.25">
      <c r="A105" s="10" t="s">
        <v>217</v>
      </c>
      <c r="B105" s="113">
        <f>Assumptions!D112</f>
        <v>0</v>
      </c>
    </row>
    <row r="106" spans="1:2" x14ac:dyDescent="0.25">
      <c r="A106" s="10" t="s">
        <v>218</v>
      </c>
      <c r="B106" s="113">
        <f>Assumptions!D113</f>
        <v>0</v>
      </c>
    </row>
    <row r="107" spans="1:2" x14ac:dyDescent="0.25">
      <c r="A107" s="9" t="s">
        <v>380</v>
      </c>
      <c r="B107" s="116">
        <f>SUM(B104:B106)</f>
        <v>0</v>
      </c>
    </row>
    <row r="108" spans="1:2" x14ac:dyDescent="0.25">
      <c r="A108" s="10"/>
      <c r="B108" s="113"/>
    </row>
    <row r="109" spans="1:2" x14ac:dyDescent="0.25">
      <c r="A109" s="9" t="s">
        <v>373</v>
      </c>
      <c r="B109" s="113"/>
    </row>
    <row r="110" spans="1:2" ht="45" x14ac:dyDescent="0.25">
      <c r="A110" s="52" t="s">
        <v>372</v>
      </c>
      <c r="B110" s="117">
        <f>Assumptions!D116</f>
        <v>0</v>
      </c>
    </row>
    <row r="111" spans="1:2" x14ac:dyDescent="0.25">
      <c r="A111" s="53" t="s">
        <v>350</v>
      </c>
      <c r="B111" s="117">
        <f>Assumptions!D117</f>
        <v>0</v>
      </c>
    </row>
    <row r="112" spans="1:2" x14ac:dyDescent="0.25">
      <c r="A112" s="53" t="s">
        <v>367</v>
      </c>
      <c r="B112" s="117">
        <f>Assumptions!D118</f>
        <v>0</v>
      </c>
    </row>
    <row r="113" spans="1:2" x14ac:dyDescent="0.25">
      <c r="A113" s="53" t="s">
        <v>368</v>
      </c>
      <c r="B113" s="117">
        <f>Assumptions!D119</f>
        <v>0</v>
      </c>
    </row>
    <row r="114" spans="1:2" x14ac:dyDescent="0.25">
      <c r="A114" s="53" t="s">
        <v>351</v>
      </c>
      <c r="B114" s="116">
        <f>Assumptions!D120</f>
        <v>0</v>
      </c>
    </row>
    <row r="115" spans="1:2" x14ac:dyDescent="0.25">
      <c r="A115" s="9" t="s">
        <v>381</v>
      </c>
      <c r="B115" s="114">
        <f>SUM(B110:B114)</f>
        <v>0</v>
      </c>
    </row>
    <row r="116" spans="1:2" x14ac:dyDescent="0.25">
      <c r="A116" s="9"/>
      <c r="B116" s="114"/>
    </row>
    <row r="117" spans="1:2" x14ac:dyDescent="0.25">
      <c r="A117" s="9" t="s">
        <v>109</v>
      </c>
      <c r="B117" s="113"/>
    </row>
    <row r="118" spans="1:2" x14ac:dyDescent="0.25">
      <c r="A118" s="10" t="s">
        <v>110</v>
      </c>
      <c r="B118" s="113">
        <f>Assumptions!D123</f>
        <v>0</v>
      </c>
    </row>
    <row r="119" spans="1:2" x14ac:dyDescent="0.25">
      <c r="A119" s="10" t="s">
        <v>111</v>
      </c>
      <c r="B119" s="116">
        <f>Assumptions!D124</f>
        <v>0</v>
      </c>
    </row>
    <row r="120" spans="1:2" x14ac:dyDescent="0.25">
      <c r="A120" s="9" t="s">
        <v>219</v>
      </c>
      <c r="B120" s="114">
        <f>SUM(B118:B119)</f>
        <v>0</v>
      </c>
    </row>
    <row r="121" spans="1:2" x14ac:dyDescent="0.25">
      <c r="A121" s="9"/>
      <c r="B121" s="114"/>
    </row>
    <row r="122" spans="1:2" x14ac:dyDescent="0.25">
      <c r="A122" s="9" t="s">
        <v>234</v>
      </c>
      <c r="B122" s="113"/>
    </row>
    <row r="123" spans="1:2" x14ac:dyDescent="0.25">
      <c r="A123" s="10" t="s">
        <v>40</v>
      </c>
      <c r="B123" s="113">
        <f>IF(AND(Assumptions!$H127="Total"),Assumptions!D127,IF(AND(Assumptions!$H127="Per Pupil"),Assumptions!D127*Assumptions!D$24,0))</f>
        <v>0</v>
      </c>
    </row>
    <row r="124" spans="1:2" x14ac:dyDescent="0.25">
      <c r="A124" s="10" t="s">
        <v>41</v>
      </c>
      <c r="B124" s="113">
        <f>IF(AND(Assumptions!$H128="Total"),Assumptions!D128,IF(AND(Assumptions!$H128="Per Pupil"),Assumptions!D128*Assumptions!D$24,0))</f>
        <v>0</v>
      </c>
    </row>
    <row r="125" spans="1:2" x14ac:dyDescent="0.25">
      <c r="A125" s="53" t="s">
        <v>229</v>
      </c>
      <c r="B125" s="113">
        <f>IF(AND(Assumptions!$H129="Total"),Assumptions!D129,IF(AND(Assumptions!$H129="Per Pupil"),Assumptions!D129*Assumptions!D$24,0))</f>
        <v>0</v>
      </c>
    </row>
    <row r="126" spans="1:2" x14ac:dyDescent="0.25">
      <c r="A126" s="10" t="s">
        <v>15</v>
      </c>
      <c r="B126" s="113">
        <f>IF(AND(Assumptions!$H130="Total"),Assumptions!D130,IF(AND(Assumptions!$H130="Per Pupil"),Assumptions!D130*Assumptions!D$24,0))</f>
        <v>0</v>
      </c>
    </row>
    <row r="127" spans="1:2" x14ac:dyDescent="0.25">
      <c r="A127" s="10" t="s">
        <v>16</v>
      </c>
      <c r="B127" s="113">
        <f>IF(AND(Assumptions!$H131="Total"),Assumptions!D131,IF(AND(Assumptions!$H131="Per Pupil"),Assumptions!D131*Assumptions!D$24,0))</f>
        <v>0</v>
      </c>
    </row>
    <row r="128" spans="1:2" x14ac:dyDescent="0.25">
      <c r="A128" s="10" t="s">
        <v>10</v>
      </c>
      <c r="B128" s="113">
        <f>IF(AND(Assumptions!$H132="Total"),Assumptions!D132,IF(AND(Assumptions!$H132="Per Pupil"),Assumptions!D132*Assumptions!D$24,0))</f>
        <v>0</v>
      </c>
    </row>
    <row r="129" spans="1:2" x14ac:dyDescent="0.25">
      <c r="A129" s="10" t="s">
        <v>230</v>
      </c>
      <c r="B129" s="113">
        <f>IF(AND(Assumptions!$H133="Total"),Assumptions!D133,IF(AND(Assumptions!$H133="Per Pupil"),Assumptions!D133*Assumptions!D$24,0))</f>
        <v>0</v>
      </c>
    </row>
    <row r="130" spans="1:2" x14ac:dyDescent="0.25">
      <c r="A130" s="10" t="s">
        <v>42</v>
      </c>
      <c r="B130" s="113">
        <f>IF(AND(Assumptions!$H134="Total"),Assumptions!D134,IF(AND(Assumptions!$H134="Per Pupil"),Assumptions!D134*Assumptions!D$24,0))</f>
        <v>0</v>
      </c>
    </row>
    <row r="131" spans="1:2" x14ac:dyDescent="0.25">
      <c r="A131" s="10" t="s">
        <v>288</v>
      </c>
      <c r="B131" s="113">
        <f>IF(AND(Assumptions!$H139="Total"),Assumptions!D139,IF(AND(Assumptions!$H139="Per Pupil"),Assumptions!D139*Assumptions!D$24,0))</f>
        <v>0</v>
      </c>
    </row>
    <row r="132" spans="1:2" x14ac:dyDescent="0.25">
      <c r="A132" s="10" t="s">
        <v>231</v>
      </c>
      <c r="B132" s="113">
        <f>IF(AND(Assumptions!$H140="Total"),Assumptions!D140,IF(AND(Assumptions!$H140="Per Pupil"),Assumptions!D140*Assumptions!D$24,0))</f>
        <v>0</v>
      </c>
    </row>
    <row r="133" spans="1:2" x14ac:dyDescent="0.25">
      <c r="A133" s="10" t="s">
        <v>43</v>
      </c>
      <c r="B133" s="113">
        <f>IF(AND(Assumptions!$H141="Total"),Assumptions!D141,IF(AND(Assumptions!$H141="Per Pupil"),Assumptions!D141*Assumptions!D$24,0))</f>
        <v>0</v>
      </c>
    </row>
    <row r="134" spans="1:2" x14ac:dyDescent="0.25">
      <c r="A134" s="10" t="s">
        <v>280</v>
      </c>
      <c r="B134" s="113">
        <f>IF(AND(Assumptions!$H142="Total"),Assumptions!D142,IF(AND(Assumptions!$H142="Per Pupil"),Assumptions!D142*Assumptions!D$24,0))</f>
        <v>0</v>
      </c>
    </row>
    <row r="135" spans="1:2" x14ac:dyDescent="0.25">
      <c r="A135" s="10" t="s">
        <v>232</v>
      </c>
      <c r="B135" s="113">
        <f>IF(AND(Assumptions!$H143="Total"),Assumptions!D143,IF(AND(Assumptions!$H143="Per Pupil"),Assumptions!D143*Assumptions!D$24,0))</f>
        <v>0</v>
      </c>
    </row>
    <row r="136" spans="1:2" x14ac:dyDescent="0.25">
      <c r="A136" s="10" t="s">
        <v>44</v>
      </c>
      <c r="B136" s="113">
        <f>IF(AND(Assumptions!$H144="Total"),Assumptions!D144,IF(AND(Assumptions!$H144="Per Pupil"),Assumptions!D144*Assumptions!D$24,0))</f>
        <v>0</v>
      </c>
    </row>
    <row r="137" spans="1:2" x14ac:dyDescent="0.25">
      <c r="A137" s="10" t="s">
        <v>11</v>
      </c>
      <c r="B137" s="113">
        <f>IF(AND(Assumptions!$H145="Total"),Assumptions!D145,IF(AND(Assumptions!$H145="Per Pupil"),Assumptions!D145*Assumptions!D$24,0))</f>
        <v>0</v>
      </c>
    </row>
    <row r="138" spans="1:2" x14ac:dyDescent="0.25">
      <c r="A138" s="10" t="s">
        <v>12</v>
      </c>
      <c r="B138" s="113">
        <f>IF(AND(Assumptions!$H146="Total"),Assumptions!D146,IF(AND(Assumptions!$H146="Per Pupil"),Assumptions!D146*Assumptions!D$24,0))</f>
        <v>0</v>
      </c>
    </row>
    <row r="139" spans="1:2" x14ac:dyDescent="0.25">
      <c r="A139" s="10" t="s">
        <v>233</v>
      </c>
      <c r="B139" s="113">
        <f>IF(AND(Assumptions!$H147="Total"),Assumptions!D147,IF(AND(Assumptions!$H147="Per Pupil"),Assumptions!D147*Assumptions!D$24,0))</f>
        <v>0</v>
      </c>
    </row>
    <row r="140" spans="1:2" x14ac:dyDescent="0.25">
      <c r="A140" s="10" t="s">
        <v>299</v>
      </c>
      <c r="B140" s="113">
        <f>IF(AND(Assumptions!$H148="Total"),Assumptions!D148,IF(AND(Assumptions!$H148="Per Pupil"),Assumptions!D148*Assumptions!D$24,0))</f>
        <v>0</v>
      </c>
    </row>
    <row r="141" spans="1:2" x14ac:dyDescent="0.25">
      <c r="A141" s="10" t="s">
        <v>300</v>
      </c>
      <c r="B141" s="113">
        <f>IF(AND(Assumptions!$H149="Total"),Assumptions!D149,IF(AND(Assumptions!$H149="Per Pupil"),Assumptions!D149*Assumptions!D$24,0))</f>
        <v>0</v>
      </c>
    </row>
    <row r="142" spans="1:2" x14ac:dyDescent="0.25">
      <c r="A142" s="10" t="s">
        <v>13</v>
      </c>
      <c r="B142" s="117">
        <f>IF(AND(Assumptions!$H150="Total"),Assumptions!D150,IF(AND(Assumptions!$H150="Per Pupil"),Assumptions!D150*Assumptions!D$24,0))</f>
        <v>0</v>
      </c>
    </row>
    <row r="143" spans="1:2" x14ac:dyDescent="0.25">
      <c r="A143" s="10" t="str">
        <f>Assumptions!A151</f>
        <v>Other</v>
      </c>
      <c r="B143" s="117">
        <f>IF(AND(Assumptions!$H151="Total"),Assumptions!D151,IF(AND(Assumptions!$H151="Per Pupil"),Assumptions!D151*Assumptions!D$24,0))</f>
        <v>0</v>
      </c>
    </row>
    <row r="144" spans="1:2" x14ac:dyDescent="0.25">
      <c r="A144" s="10" t="str">
        <f>Assumptions!A152</f>
        <v>Other</v>
      </c>
      <c r="B144" s="117">
        <f>IF(AND(Assumptions!$H152="Total"),Assumptions!D152,IF(AND(Assumptions!$H152="Per Pupil"),Assumptions!D152*Assumptions!D$24,0))</f>
        <v>0</v>
      </c>
    </row>
    <row r="145" spans="1:2" x14ac:dyDescent="0.25">
      <c r="A145" s="10" t="str">
        <f>Assumptions!A153</f>
        <v>Other</v>
      </c>
      <c r="B145" s="117">
        <f>IF(AND(Assumptions!$H153="Total"),Assumptions!D153,IF(AND(Assumptions!$H153="Per Pupil"),Assumptions!D153*Assumptions!D$24,0))</f>
        <v>0</v>
      </c>
    </row>
    <row r="146" spans="1:2" x14ac:dyDescent="0.25">
      <c r="A146" s="10" t="str">
        <f>Assumptions!A154</f>
        <v>Other</v>
      </c>
      <c r="B146" s="117">
        <f>IF(AND(Assumptions!$H154="Total"),Assumptions!D154,IF(AND(Assumptions!$H154="Per Pupil"),Assumptions!D154*Assumptions!D$24,0))</f>
        <v>0</v>
      </c>
    </row>
    <row r="147" spans="1:2" x14ac:dyDescent="0.25">
      <c r="A147" s="10" t="str">
        <f>Assumptions!A155</f>
        <v>Other</v>
      </c>
      <c r="B147" s="117">
        <f>IF(AND(Assumptions!$H155="Total"),Assumptions!D155,IF(AND(Assumptions!$H155="Per Pupil"),Assumptions!D155*Assumptions!D$24,0))</f>
        <v>0</v>
      </c>
    </row>
    <row r="148" spans="1:2" x14ac:dyDescent="0.25">
      <c r="A148" s="10" t="str">
        <f>Assumptions!A156</f>
        <v>Other</v>
      </c>
      <c r="B148" s="117">
        <f>IF(AND(Assumptions!$H156="Total"),Assumptions!D156,IF(AND(Assumptions!$H156="Per Pupil"),Assumptions!D156*Assumptions!D$24,0))</f>
        <v>0</v>
      </c>
    </row>
    <row r="149" spans="1:2" x14ac:dyDescent="0.25">
      <c r="A149" s="10" t="str">
        <f>Assumptions!A157</f>
        <v>Other</v>
      </c>
      <c r="B149" s="117">
        <f>IF(AND(Assumptions!$H157="Total"),Assumptions!D157,IF(AND(Assumptions!$H157="Per Pupil"),Assumptions!D157*Assumptions!D$24,0))</f>
        <v>0</v>
      </c>
    </row>
    <row r="150" spans="1:2" x14ac:dyDescent="0.25">
      <c r="A150" s="10" t="str">
        <f>Assumptions!A158</f>
        <v>Other</v>
      </c>
      <c r="B150" s="116">
        <f>IF(AND(Assumptions!$H158="Total"),Assumptions!D158,IF(AND(Assumptions!$H158="Per Pupil"),Assumptions!D158*Assumptions!D$24,0))</f>
        <v>0</v>
      </c>
    </row>
    <row r="151" spans="1:2" x14ac:dyDescent="0.25">
      <c r="A151" s="9" t="s">
        <v>235</v>
      </c>
      <c r="B151" s="114">
        <f>SUM(B123:B150)</f>
        <v>0</v>
      </c>
    </row>
    <row r="152" spans="1:2" x14ac:dyDescent="0.25">
      <c r="A152" s="9"/>
      <c r="B152" s="114"/>
    </row>
    <row r="153" spans="1:2" x14ac:dyDescent="0.25">
      <c r="A153" s="9" t="s">
        <v>225</v>
      </c>
      <c r="B153" s="113"/>
    </row>
    <row r="154" spans="1:2" x14ac:dyDescent="0.25">
      <c r="A154" s="10" t="s">
        <v>223</v>
      </c>
      <c r="B154" s="113">
        <f>Assumptions!D161</f>
        <v>0</v>
      </c>
    </row>
    <row r="155" spans="1:2" x14ac:dyDescent="0.25">
      <c r="A155" s="10" t="s">
        <v>14</v>
      </c>
      <c r="B155" s="113">
        <f>Assumptions!D162</f>
        <v>0</v>
      </c>
    </row>
    <row r="156" spans="1:2" x14ac:dyDescent="0.25">
      <c r="A156" s="10" t="s">
        <v>224</v>
      </c>
      <c r="B156" s="113">
        <f>Assumptions!D163</f>
        <v>0</v>
      </c>
    </row>
    <row r="157" spans="1:2" x14ac:dyDescent="0.25">
      <c r="A157" s="10" t="s">
        <v>18</v>
      </c>
      <c r="B157" s="113">
        <f>Assumptions!D164</f>
        <v>0</v>
      </c>
    </row>
    <row r="158" spans="1:2" x14ac:dyDescent="0.25">
      <c r="A158" s="10" t="s">
        <v>17</v>
      </c>
      <c r="B158" s="116">
        <f>Assumptions!D165</f>
        <v>0</v>
      </c>
    </row>
    <row r="159" spans="1:2" x14ac:dyDescent="0.25">
      <c r="A159" s="9" t="s">
        <v>228</v>
      </c>
      <c r="B159" s="114">
        <f>SUM(B154:B158)</f>
        <v>0</v>
      </c>
    </row>
    <row r="160" spans="1:2" x14ac:dyDescent="0.25">
      <c r="A160" s="9"/>
      <c r="B160" s="114"/>
    </row>
    <row r="161" spans="1:2" x14ac:dyDescent="0.25">
      <c r="A161" s="9" t="s">
        <v>226</v>
      </c>
      <c r="B161" s="114"/>
    </row>
    <row r="162" spans="1:2" x14ac:dyDescent="0.25">
      <c r="A162" s="10" t="s">
        <v>19</v>
      </c>
      <c r="B162" s="113">
        <f>Assumptions!D168</f>
        <v>0</v>
      </c>
    </row>
    <row r="163" spans="1:2" x14ac:dyDescent="0.25">
      <c r="A163" s="10" t="s">
        <v>20</v>
      </c>
      <c r="B163" s="113">
        <f>Assumptions!D169</f>
        <v>0</v>
      </c>
    </row>
    <row r="164" spans="1:2" x14ac:dyDescent="0.25">
      <c r="A164" s="10" t="s">
        <v>21</v>
      </c>
      <c r="B164" s="113">
        <f>Assumptions!D170</f>
        <v>0</v>
      </c>
    </row>
    <row r="165" spans="1:2" x14ac:dyDescent="0.25">
      <c r="A165" s="10" t="s">
        <v>22</v>
      </c>
      <c r="B165" s="116">
        <f>Assumptions!D171</f>
        <v>0</v>
      </c>
    </row>
    <row r="166" spans="1:2" x14ac:dyDescent="0.25">
      <c r="A166" s="9" t="s">
        <v>45</v>
      </c>
      <c r="B166" s="114">
        <f>SUM(B162:B165)</f>
        <v>0</v>
      </c>
    </row>
    <row r="167" spans="1:2" x14ac:dyDescent="0.25">
      <c r="A167" s="9"/>
      <c r="B167" s="114"/>
    </row>
    <row r="168" spans="1:2" x14ac:dyDescent="0.25">
      <c r="A168" s="9" t="s">
        <v>227</v>
      </c>
      <c r="B168" s="114"/>
    </row>
    <row r="169" spans="1:2" x14ac:dyDescent="0.25">
      <c r="A169" s="10" t="s">
        <v>23</v>
      </c>
      <c r="B169" s="113">
        <f>Assumptions!D174</f>
        <v>0</v>
      </c>
    </row>
    <row r="170" spans="1:2" x14ac:dyDescent="0.25">
      <c r="A170" s="10" t="s">
        <v>66</v>
      </c>
      <c r="B170" s="116">
        <f>Assumptions!D175</f>
        <v>0</v>
      </c>
    </row>
    <row r="171" spans="1:2" x14ac:dyDescent="0.25">
      <c r="A171" s="9" t="s">
        <v>46</v>
      </c>
      <c r="B171" s="114">
        <f>SUM(B169:B170)</f>
        <v>0</v>
      </c>
    </row>
    <row r="172" spans="1:2" x14ac:dyDescent="0.25">
      <c r="A172" s="9"/>
      <c r="B172" s="114"/>
    </row>
    <row r="173" spans="1:2" ht="15.75" x14ac:dyDescent="0.25">
      <c r="A173" s="58" t="s">
        <v>47</v>
      </c>
      <c r="B173" s="115">
        <f>B171+B166+B159+B151+B120+B115+B107+B101+B94+B90+B84+B79+B71+B55</f>
        <v>0</v>
      </c>
    </row>
    <row r="174" spans="1:2" x14ac:dyDescent="0.25">
      <c r="A174" s="1"/>
      <c r="B174" s="114"/>
    </row>
    <row r="175" spans="1:2" x14ac:dyDescent="0.25">
      <c r="A175" s="1" t="s">
        <v>67</v>
      </c>
      <c r="B175" s="122">
        <f>'Year 1'!B175</f>
        <v>0</v>
      </c>
    </row>
    <row r="176" spans="1:2" x14ac:dyDescent="0.25">
      <c r="A176" s="8"/>
      <c r="B176" s="113"/>
    </row>
    <row r="177" spans="1:2" ht="15.75" x14ac:dyDescent="0.25">
      <c r="A177" s="241" t="s">
        <v>48</v>
      </c>
      <c r="B177" s="114">
        <f>B28-B173-B175</f>
        <v>0</v>
      </c>
    </row>
    <row r="178" spans="1:2" ht="30" x14ac:dyDescent="0.25">
      <c r="A178" s="242" t="s">
        <v>383</v>
      </c>
      <c r="B178" s="118">
        <f>(B28-B26)*0.03-B181</f>
        <v>0</v>
      </c>
    </row>
    <row r="179" spans="1:2" x14ac:dyDescent="0.25">
      <c r="A179" s="243" t="s">
        <v>58</v>
      </c>
      <c r="B179" s="113">
        <f>B177-B178</f>
        <v>0</v>
      </c>
    </row>
    <row r="180" spans="1:2" x14ac:dyDescent="0.25">
      <c r="A180" s="223"/>
      <c r="B180" s="113"/>
    </row>
    <row r="181" spans="1:2" x14ac:dyDescent="0.25">
      <c r="A181" s="244" t="s">
        <v>384</v>
      </c>
      <c r="B181" s="114">
        <f>'Year 1'!B182</f>
        <v>0</v>
      </c>
    </row>
    <row r="182" spans="1:2" x14ac:dyDescent="0.25">
      <c r="A182" s="244" t="s">
        <v>385</v>
      </c>
      <c r="B182" s="114">
        <f>B178+B181</f>
        <v>0</v>
      </c>
    </row>
    <row r="183" spans="1:2" x14ac:dyDescent="0.25">
      <c r="A183" s="223"/>
      <c r="B183" s="113"/>
    </row>
    <row r="184" spans="1:2" x14ac:dyDescent="0.25">
      <c r="A184" s="244" t="s">
        <v>51</v>
      </c>
      <c r="B184" s="114">
        <f>'Year 1'!B185</f>
        <v>0</v>
      </c>
    </row>
    <row r="185" spans="1:2" x14ac:dyDescent="0.25">
      <c r="A185" s="244" t="s">
        <v>52</v>
      </c>
      <c r="B185" s="114">
        <f>B184+B177</f>
        <v>0</v>
      </c>
    </row>
    <row r="186" spans="1:2" x14ac:dyDescent="0.25">
      <c r="A186" s="10"/>
      <c r="B186" s="245"/>
    </row>
    <row r="187" spans="1:2" x14ac:dyDescent="0.25">
      <c r="A187" s="10"/>
      <c r="B187" s="245"/>
    </row>
    <row r="188" spans="1:2" x14ac:dyDescent="0.25">
      <c r="A188" s="9"/>
      <c r="B188" s="246"/>
    </row>
    <row r="189" spans="1:2" x14ac:dyDescent="0.25">
      <c r="A189" s="9"/>
      <c r="B189" s="246"/>
    </row>
    <row r="190" spans="1:2" x14ac:dyDescent="0.25">
      <c r="A190" s="9"/>
      <c r="B190" s="246"/>
    </row>
    <row r="191" spans="1:2" x14ac:dyDescent="0.25">
      <c r="A191" s="10"/>
      <c r="B191" s="245"/>
    </row>
    <row r="192" spans="1:2" x14ac:dyDescent="0.25">
      <c r="A192" s="10"/>
      <c r="B192" s="245"/>
    </row>
    <row r="193" spans="1:24" x14ac:dyDescent="0.25">
      <c r="A193" s="9"/>
      <c r="B193" s="246"/>
      <c r="W193" s="180" t="e">
        <f>(SUM(Assumptions!D71:D83,Assumptions!D86:D90,Assumptions!D93:D94,Assumptions!D97:D99,Assumptions!#REF!,Assumptions!D102:D102,Assumptions!D105:D105,Assumptions!#REF!,Assumptions!#REF!,Assumptions!#REF!,Assumptions!D106:D108,Assumptions!D111:D116,Assumptions!D123:D124,Assumptions!D161:D165,Assumptions!D168:D171,Assumptions!D174:D175)+IF(AND(Assumptions!$H127="Total"),Assumptions!D127,IF(AND(Assumptions!$H127="Per Pupil"),Assumptions!D127*Assumptions!D$24,0))+IF(AND(Assumptions!$H128="Total"),Assumptions!D128,IF(AND(Assumptions!$H128="Per Pupil"),Assumptions!D128*Assumptions!D$24,0))+IF(AND(Assumptions!$H129="Total"),Assumptions!D129,IF(AND(Assumptions!$H129="Per Pupil"),Assumptions!D129*Assumptions!D$24,0))+IF(AND(Assumptions!$H130="Total"),Assumptions!D130,IF(AND(Assumptions!$H130="Per Pupil"),Assumptions!D130*Assumptions!D$24,0))+IF(AND(Assumptions!$H131="Total"),Assumptions!D131,IF(AND(Assumptions!$H131="Per Pupil"),Assumptions!D131*Assumptions!D$24,0))+IF(AND(Assumptions!$H132="Total"),Assumptions!D132,IF(AND(Assumptions!$H132="Per Pupil"),Assumptions!D132*Assumptions!D$24,0))+IF(AND(Assumptions!$H133="Total"),Assumptions!D133,IF(AND(Assumptions!$H133="Per Pupil"),Assumptions!D133*Assumptions!D$24,0))+IF(AND(Assumptions!$H134="Total"),Assumptions!D134,IF(AND(Assumptions!$H134="Per Pupil"),Assumptions!D134*Assumptions!D$24,0))+IF(AND(Assumptions!$H139="Total"),Assumptions!D139,IF(AND(Assumptions!$H139="Per Pupil"),Assumptions!D139*Assumptions!D$24,0))+IF(AND(Assumptions!$H140="Total"),Assumptions!D140,IF(AND(Assumptions!$H140="Per Pupil"),Assumptions!D140*Assumptions!D$24,0))+IF(AND(Assumptions!$H141="Total"),Assumptions!D141,IF(AND(Assumptions!$H141="Per Pupil"),Assumptions!D141*Assumptions!D$24,0))+IF(AND(Assumptions!$H142="Total"),Assumptions!D142,IF(AND(Assumptions!$H142="Per Pupil"),Assumptions!D142*Assumptions!D$24,0))+IF(AND(Assumptions!$H143="Total"),Assumptions!D143,IF(AND(Assumptions!$H143="Per Pupil"),Assumptions!D143*Assumptions!D$24,0))+IF(AND(Assumptions!$H144="Total"),Assumptions!D144,IF(AND(Assumptions!$H144="Per Pupil"),Assumptions!D144*Assumptions!D$24,0))+IF(AND(Assumptions!$H145="Total"),Assumptions!D145,IF(AND(Assumptions!$H145="Per Pupil"),Assumptions!D145*Assumptions!D$24,0))+IF(AND(Assumptions!$H146="Total"),Assumptions!D146,IF(AND(Assumptions!$H146="Per Pupil"),Assumptions!D146*Assumptions!D$24,0))+IF(AND(Assumptions!$H147="Total"),Assumptions!D147,IF(AND(Assumptions!$H147="Per Pupil"),Assumptions!D147*Assumptions!D$24,0))+IF(AND(Assumptions!$H148="Total"),Assumptions!D148,IF(AND(Assumptions!$H148="Per Pupil"),Assumptions!D148*Assumptions!D$24,0))+IF(AND(Assumptions!$H149="Total"),Assumptions!D149,IF(AND(Assumptions!$H149="Per Pupil"),Assumptions!D149*Assumptions!D$24,0))+IF(AND(Assumptions!$H150="Total"),Assumptions!D150,IF(AND(Assumptions!$H150="Per Pupil"),Assumptions!D150*Assumptions!D$24,0))+IF(AND(Assumptions!$H151="Total"),Assumptions!D151,IF(AND(Assumptions!$H151="Per Pupil"),Assumptions!D151*Assumptions!D$24,0))+IF(AND(Assumptions!$H152="Total"),Assumptions!D152,IF(AND(Assumptions!$H152="Per Pupil"),Assumptions!D152*Assumptions!D$24,0))+IF(AND(Assumptions!$H153="Total"),Assumptions!D153,IF(AND(Assumptions!$H153="Per Pupil"),Assumptions!D153*Assumptions!D$24,0))+IF(AND(Assumptions!$H154="Total"),Assumptions!D154,IF(AND(Assumptions!$H154="Per Pupil"),Assumptions!D154*Assumptions!D$24,0))+IF(AND(Assumptions!$H155="Total"),Assumptions!D155,IF(AND(Assumptions!$H155="Per Pupil"),Assumptions!D155*Assumptions!D$24,0))+IF(AND(Assumptions!$H156="Total"),Assumptions!D156,IF(AND(Assumptions!$H156="Per Pupil"),Assumptions!D156*Assumptions!D$24,0))+IF(AND(Assumptions!$H157="Total"),Assumptions!D157,IF(AND(Assumptions!$H157="Per Pupil"),Assumptions!D157*Assumptions!D$24,0))+IF(AND(Assumptions!$H158="Total"),Assumptions!D158,IF(AND(Assumptions!$H158="Per Pupil"),Assumptions!D158*Assumptions!D$24,0)))-($B$195-$B$55)</f>
        <v>#REF!</v>
      </c>
      <c r="X193" s="180"/>
    </row>
    <row r="194" spans="1:24" x14ac:dyDescent="0.25">
      <c r="A194" s="9"/>
      <c r="B194" s="246"/>
    </row>
    <row r="195" spans="1:24" ht="15.75" x14ac:dyDescent="0.25">
      <c r="A195" s="247"/>
      <c r="B195" s="246"/>
    </row>
    <row r="196" spans="1:24" x14ac:dyDescent="0.25">
      <c r="A196" s="1"/>
      <c r="B196" s="246"/>
    </row>
    <row r="197" spans="1:24" x14ac:dyDescent="0.25">
      <c r="A197" s="1"/>
      <c r="B197" s="248"/>
    </row>
    <row r="198" spans="1:24" x14ac:dyDescent="0.25">
      <c r="A198" s="8"/>
      <c r="B198" s="245"/>
    </row>
    <row r="199" spans="1:24" ht="15.75" x14ac:dyDescent="0.25">
      <c r="A199" s="249"/>
      <c r="B199" s="250"/>
    </row>
    <row r="200" spans="1:24" x14ac:dyDescent="0.25">
      <c r="A200" s="213"/>
      <c r="B200" s="251"/>
    </row>
    <row r="201" spans="1:24" x14ac:dyDescent="0.25">
      <c r="A201" s="213"/>
      <c r="B201" s="251"/>
    </row>
    <row r="202" spans="1:24" x14ac:dyDescent="0.25">
      <c r="A202" s="209"/>
      <c r="B202" s="251"/>
    </row>
    <row r="203" spans="1:24" x14ac:dyDescent="0.25">
      <c r="A203" s="215"/>
      <c r="B203" s="250"/>
    </row>
    <row r="204" spans="1:24" x14ac:dyDescent="0.25">
      <c r="A204" s="215"/>
      <c r="B204" s="212"/>
    </row>
  </sheetData>
  <mergeCells count="3">
    <mergeCell ref="A1:B1"/>
    <mergeCell ref="A2:B2"/>
    <mergeCell ref="A6:B6"/>
  </mergeCells>
  <pageMargins left="0.7" right="0.7" top="0.75" bottom="0.75" header="0.3" footer="0.3"/>
  <pageSetup scale="60" fitToWidth="0" fitToHeight="3" orientation="portrait" r:id="rId1"/>
  <rowBreaks count="2" manualBreakCount="2">
    <brk id="78" max="16383" man="1"/>
    <brk id="12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X204"/>
  <sheetViews>
    <sheetView zoomScaleNormal="100" workbookViewId="0">
      <pane ySplit="5" topLeftCell="A6" activePane="bottomLeft" state="frozen"/>
      <selection activeCell="B56" sqref="B56"/>
      <selection pane="bottomLeft" activeCell="A6" sqref="A6:B6"/>
    </sheetView>
  </sheetViews>
  <sheetFormatPr defaultRowHeight="15" x14ac:dyDescent="0.25"/>
  <cols>
    <col min="1" max="1" width="71.28515625" bestFit="1" customWidth="1"/>
    <col min="2" max="2" width="14.28515625" customWidth="1"/>
  </cols>
  <sheetData>
    <row r="1" spans="1:2" s="2" customFormat="1" ht="18.75" x14ac:dyDescent="0.3">
      <c r="A1" s="382" t="str">
        <f>TEXT(Assumptions!A1,1)</f>
        <v>INSERT SCHOOL NAME</v>
      </c>
      <c r="B1" s="383"/>
    </row>
    <row r="2" spans="1:2" s="2" customFormat="1" ht="18.75" x14ac:dyDescent="0.3">
      <c r="A2" s="384" t="s">
        <v>70</v>
      </c>
      <c r="B2" s="384"/>
    </row>
    <row r="3" spans="1:2" s="2" customFormat="1" ht="18.75" x14ac:dyDescent="0.3">
      <c r="A3" s="12" t="s">
        <v>119</v>
      </c>
      <c r="B3" s="13">
        <f>Assumptions!E23</f>
        <v>0</v>
      </c>
    </row>
    <row r="4" spans="1:2" x14ac:dyDescent="0.25">
      <c r="A4" s="12" t="s">
        <v>49</v>
      </c>
      <c r="B4" s="13">
        <f>Assumptions!E24</f>
        <v>0</v>
      </c>
    </row>
    <row r="5" spans="1:2" ht="16.5" thickBot="1" x14ac:dyDescent="0.3">
      <c r="A5" s="49"/>
      <c r="B5" s="50" t="s">
        <v>118</v>
      </c>
    </row>
    <row r="6" spans="1:2" ht="19.5" thickBot="1" x14ac:dyDescent="0.35">
      <c r="A6" s="385" t="s">
        <v>56</v>
      </c>
      <c r="B6" s="386"/>
    </row>
    <row r="7" spans="1:2" x14ac:dyDescent="0.25">
      <c r="A7" s="9" t="s">
        <v>237</v>
      </c>
    </row>
    <row r="8" spans="1:2" x14ac:dyDescent="0.25">
      <c r="A8" s="10" t="s">
        <v>76</v>
      </c>
      <c r="B8" s="113">
        <f>ROUND(Assumptions!E30*Assumptions!E23,0)</f>
        <v>0</v>
      </c>
    </row>
    <row r="9" spans="1:2" x14ac:dyDescent="0.25">
      <c r="A9" s="10" t="s">
        <v>78</v>
      </c>
      <c r="B9" s="113">
        <f>Assumptions!E31</f>
        <v>0</v>
      </c>
    </row>
    <row r="10" spans="1:2" x14ac:dyDescent="0.25">
      <c r="A10" s="10" t="s">
        <v>79</v>
      </c>
      <c r="B10" s="113">
        <f>Assumptions!E33</f>
        <v>0</v>
      </c>
    </row>
    <row r="11" spans="1:2" x14ac:dyDescent="0.25">
      <c r="A11" s="10" t="s">
        <v>37</v>
      </c>
      <c r="B11" s="113">
        <f>Assumptions!E32</f>
        <v>0</v>
      </c>
    </row>
    <row r="12" spans="1:2" x14ac:dyDescent="0.25">
      <c r="A12" s="10" t="s">
        <v>81</v>
      </c>
      <c r="B12" s="113">
        <f>Assumptions!E35</f>
        <v>0</v>
      </c>
    </row>
    <row r="13" spans="1:2" x14ac:dyDescent="0.25">
      <c r="A13" s="10" t="s">
        <v>80</v>
      </c>
      <c r="B13" s="113">
        <f>Assumptions!E34</f>
        <v>0</v>
      </c>
    </row>
    <row r="14" spans="1:2" x14ac:dyDescent="0.25">
      <c r="A14" s="10" t="s">
        <v>83</v>
      </c>
      <c r="B14" s="113">
        <f>Assumptions!E37</f>
        <v>0</v>
      </c>
    </row>
    <row r="15" spans="1:2" x14ac:dyDescent="0.25">
      <c r="A15" s="10" t="s">
        <v>82</v>
      </c>
      <c r="B15" s="116">
        <f>Assumptions!E36</f>
        <v>0</v>
      </c>
    </row>
    <row r="16" spans="1:2" x14ac:dyDescent="0.25">
      <c r="A16" s="9" t="s">
        <v>238</v>
      </c>
      <c r="B16" s="114">
        <f>SUM(B8:B15)</f>
        <v>0</v>
      </c>
    </row>
    <row r="17" spans="1:24" x14ac:dyDescent="0.25">
      <c r="A17" s="10"/>
      <c r="B17" s="113"/>
    </row>
    <row r="18" spans="1:24" x14ac:dyDescent="0.25">
      <c r="A18" s="9" t="s">
        <v>239</v>
      </c>
      <c r="B18" s="113"/>
    </row>
    <row r="19" spans="1:24" x14ac:dyDescent="0.25">
      <c r="A19" s="10" t="s">
        <v>252</v>
      </c>
      <c r="B19" s="113">
        <f>ROUND(Assumptions!E29*Assumptions!E24,0)</f>
        <v>0</v>
      </c>
    </row>
    <row r="20" spans="1:24" x14ac:dyDescent="0.25">
      <c r="A20" s="10" t="s">
        <v>61</v>
      </c>
      <c r="B20" s="113">
        <f>ROUND(Assumptions!E38*Assumptions!E23,0)</f>
        <v>0</v>
      </c>
    </row>
    <row r="21" spans="1:24" x14ac:dyDescent="0.25">
      <c r="A21" s="10" t="s">
        <v>116</v>
      </c>
      <c r="B21" s="116">
        <f>Assumptions!E40</f>
        <v>0</v>
      </c>
    </row>
    <row r="22" spans="1:24" x14ac:dyDescent="0.25">
      <c r="A22" s="9" t="s">
        <v>240</v>
      </c>
      <c r="B22" s="114">
        <f>SUM(B19:B21)</f>
        <v>0</v>
      </c>
    </row>
    <row r="23" spans="1:24" x14ac:dyDescent="0.25">
      <c r="A23" s="10"/>
      <c r="B23" s="113"/>
    </row>
    <row r="24" spans="1:24" x14ac:dyDescent="0.25">
      <c r="A24" s="9" t="s">
        <v>241</v>
      </c>
      <c r="B24" s="113"/>
    </row>
    <row r="25" spans="1:24" x14ac:dyDescent="0.25">
      <c r="A25" s="10" t="s">
        <v>117</v>
      </c>
      <c r="B25" s="116">
        <f>Assumptions!E39</f>
        <v>0</v>
      </c>
    </row>
    <row r="26" spans="1:24" x14ac:dyDescent="0.25">
      <c r="A26" s="9" t="s">
        <v>54</v>
      </c>
      <c r="B26" s="114">
        <f>SUM(B25:B25)</f>
        <v>0</v>
      </c>
    </row>
    <row r="27" spans="1:24" x14ac:dyDescent="0.25">
      <c r="A27" s="9"/>
      <c r="B27" s="114"/>
    </row>
    <row r="28" spans="1:24" ht="15.75" x14ac:dyDescent="0.25">
      <c r="A28" s="59" t="s">
        <v>55</v>
      </c>
      <c r="B28" s="115">
        <f>SUM(B16,B22,B26)</f>
        <v>0</v>
      </c>
      <c r="W28" s="45">
        <f>(Assumptions!E29*Assumptions!E24+Assumptions!E30*Assumptions!E23+Assumptions!E38*Assumptions!E24+Assumptions!E31+Assumptions!E32+Assumptions!E33+Assumptions!E34+Assumptions!E35+Assumptions!E36+Assumptions!E37+Assumptions!E39+Assumptions!E40)-'Year 0'!$B$28</f>
        <v>0</v>
      </c>
      <c r="X28" t="s">
        <v>329</v>
      </c>
    </row>
    <row r="29" spans="1:24" ht="15.75" thickBot="1" x14ac:dyDescent="0.3">
      <c r="B29" s="113"/>
    </row>
    <row r="30" spans="1:24" ht="19.5" thickBot="1" x14ac:dyDescent="0.35">
      <c r="A30" s="51" t="s">
        <v>57</v>
      </c>
      <c r="B30" s="121"/>
    </row>
    <row r="31" spans="1:24" x14ac:dyDescent="0.25">
      <c r="A31" s="9" t="s">
        <v>248</v>
      </c>
      <c r="B31" s="113"/>
    </row>
    <row r="32" spans="1:24" x14ac:dyDescent="0.25">
      <c r="A32" s="10" t="s">
        <v>202</v>
      </c>
      <c r="B32" s="113">
        <f>Assumptions!E43</f>
        <v>0</v>
      </c>
    </row>
    <row r="33" spans="1:23" x14ac:dyDescent="0.25">
      <c r="A33" s="10" t="s">
        <v>204</v>
      </c>
      <c r="B33" s="116">
        <f>Assumptions!E44</f>
        <v>0</v>
      </c>
    </row>
    <row r="34" spans="1:23" x14ac:dyDescent="0.25">
      <c r="A34" s="9" t="s">
        <v>112</v>
      </c>
      <c r="B34" s="114">
        <f>SUM(B32:B33)</f>
        <v>0</v>
      </c>
    </row>
    <row r="35" spans="1:23" x14ac:dyDescent="0.25">
      <c r="A35" s="9" t="s">
        <v>247</v>
      </c>
      <c r="B35" s="113"/>
    </row>
    <row r="36" spans="1:23" x14ac:dyDescent="0.25">
      <c r="A36" s="10" t="s">
        <v>121</v>
      </c>
      <c r="B36" s="113">
        <f>Assumptions!E48</f>
        <v>0</v>
      </c>
    </row>
    <row r="37" spans="1:23" x14ac:dyDescent="0.25">
      <c r="A37" s="10" t="s">
        <v>207</v>
      </c>
      <c r="B37" s="113">
        <f>Assumptions!E49</f>
        <v>0</v>
      </c>
    </row>
    <row r="38" spans="1:23" x14ac:dyDescent="0.25">
      <c r="A38" s="10" t="s">
        <v>208</v>
      </c>
      <c r="B38" s="113">
        <f>Assumptions!E50</f>
        <v>0</v>
      </c>
    </row>
    <row r="39" spans="1:23" x14ac:dyDescent="0.25">
      <c r="A39" s="10" t="s">
        <v>209</v>
      </c>
      <c r="B39" s="116">
        <f>Assumptions!E51</f>
        <v>0</v>
      </c>
    </row>
    <row r="40" spans="1:23" x14ac:dyDescent="0.25">
      <c r="A40" s="9" t="s">
        <v>113</v>
      </c>
      <c r="B40" s="114">
        <f>SUM(B36:B39)</f>
        <v>0</v>
      </c>
    </row>
    <row r="41" spans="1:23" x14ac:dyDescent="0.25">
      <c r="A41" s="9" t="s">
        <v>246</v>
      </c>
      <c r="B41" s="114"/>
    </row>
    <row r="42" spans="1:23" x14ac:dyDescent="0.25">
      <c r="A42" s="10" t="s">
        <v>210</v>
      </c>
      <c r="B42" s="113">
        <f>Assumptions!E55</f>
        <v>0</v>
      </c>
    </row>
    <row r="43" spans="1:23" x14ac:dyDescent="0.25">
      <c r="A43" s="10" t="s">
        <v>212</v>
      </c>
      <c r="B43" s="117">
        <f>Assumptions!E56</f>
        <v>0</v>
      </c>
    </row>
    <row r="44" spans="1:23" x14ac:dyDescent="0.25">
      <c r="A44" s="10" t="s">
        <v>38</v>
      </c>
      <c r="B44" s="116">
        <f>Assumptions!E57*Assumptions!E59*Assumptions!E58</f>
        <v>0</v>
      </c>
    </row>
    <row r="45" spans="1:23" x14ac:dyDescent="0.25">
      <c r="A45" s="9" t="s">
        <v>215</v>
      </c>
      <c r="B45" s="114">
        <f>SUM(B42:B44)</f>
        <v>0</v>
      </c>
      <c r="W45" s="180">
        <f>(Assumptions!E57*Assumptions!E58*Assumptions!E59+Assumptions!E56+Assumptions!E55+Assumptions!E51+Assumptions!E50+Assumptions!E49+Assumptions!E48+Assumptions!E44+Assumptions!E43)-'Year 1'!$B$45-'Year 1'!$B$40-'Year 1'!$B$34</f>
        <v>0</v>
      </c>
    </row>
    <row r="46" spans="1:23" x14ac:dyDescent="0.25">
      <c r="A46" s="9" t="s">
        <v>245</v>
      </c>
      <c r="B46" s="113"/>
    </row>
    <row r="47" spans="1:23" x14ac:dyDescent="0.25">
      <c r="A47" s="10" t="s">
        <v>84</v>
      </c>
      <c r="B47" s="118">
        <f>ROUND((B34+B40+B45)*Assumptions!E62,0)</f>
        <v>0</v>
      </c>
    </row>
    <row r="48" spans="1:23" x14ac:dyDescent="0.25">
      <c r="A48" s="10" t="s">
        <v>9</v>
      </c>
      <c r="B48" s="118">
        <f>ROUND((B34+B40+B45)*Assumptions!E63,0)</f>
        <v>0</v>
      </c>
    </row>
    <row r="49" spans="1:2" x14ac:dyDescent="0.25">
      <c r="A49" s="10" t="s">
        <v>213</v>
      </c>
      <c r="B49" s="118">
        <f>ROUND((Assumptions!$E$45+Assumptions!$E$52)*Assumptions!E64,0)</f>
        <v>0</v>
      </c>
    </row>
    <row r="50" spans="1:2" x14ac:dyDescent="0.25">
      <c r="A50" s="10" t="s">
        <v>8</v>
      </c>
      <c r="B50" s="118">
        <f>ROUND((Assumptions!$E$45+Assumptions!$E$52)*Assumptions!E65,0)</f>
        <v>0</v>
      </c>
    </row>
    <row r="51" spans="1:2" x14ac:dyDescent="0.25">
      <c r="A51" s="10" t="s">
        <v>7</v>
      </c>
      <c r="B51" s="118">
        <f>ROUND((Assumptions!$E$45+Assumptions!$E$52)*Assumptions!E66,0)</f>
        <v>0</v>
      </c>
    </row>
    <row r="52" spans="1:2" x14ac:dyDescent="0.25">
      <c r="A52" s="53" t="s">
        <v>376</v>
      </c>
      <c r="B52" s="118">
        <f>ROUND((Assumptions!$E$45+Assumptions!$E$52)*Assumptions!E67,0)</f>
        <v>0</v>
      </c>
    </row>
    <row r="53" spans="1:2" x14ac:dyDescent="0.25">
      <c r="A53" s="10" t="s">
        <v>59</v>
      </c>
      <c r="B53" s="119">
        <f>ROUND((Assumptions!$E$45+Assumptions!$E$52)*Assumptions!E68,0)</f>
        <v>0</v>
      </c>
    </row>
    <row r="54" spans="1:2" x14ac:dyDescent="0.25">
      <c r="A54" s="9" t="s">
        <v>114</v>
      </c>
      <c r="B54" s="120">
        <f>SUM(B47:B53)</f>
        <v>0</v>
      </c>
    </row>
    <row r="55" spans="1:2" x14ac:dyDescent="0.25">
      <c r="A55" s="11" t="s">
        <v>53</v>
      </c>
      <c r="B55" s="114">
        <f>B34+B40+B54+B45</f>
        <v>0</v>
      </c>
    </row>
    <row r="56" spans="1:2" x14ac:dyDescent="0.25">
      <c r="A56" s="11"/>
      <c r="B56" s="114"/>
    </row>
    <row r="57" spans="1:2" x14ac:dyDescent="0.25">
      <c r="A57" s="9" t="s">
        <v>85</v>
      </c>
      <c r="B57" s="113"/>
    </row>
    <row r="58" spans="1:2" x14ac:dyDescent="0.25">
      <c r="A58" s="10" t="s">
        <v>86</v>
      </c>
      <c r="B58" s="113">
        <f>Assumptions!E71</f>
        <v>0</v>
      </c>
    </row>
    <row r="59" spans="1:2" x14ac:dyDescent="0.25">
      <c r="A59" s="10" t="s">
        <v>87</v>
      </c>
      <c r="B59" s="113">
        <f>Assumptions!E72</f>
        <v>0</v>
      </c>
    </row>
    <row r="60" spans="1:2" x14ac:dyDescent="0.25">
      <c r="A60" s="10" t="s">
        <v>88</v>
      </c>
      <c r="B60" s="113">
        <f>Assumptions!E73</f>
        <v>0</v>
      </c>
    </row>
    <row r="61" spans="1:2" x14ac:dyDescent="0.25">
      <c r="A61" s="10" t="s">
        <v>89</v>
      </c>
      <c r="B61" s="113">
        <f>Assumptions!E74</f>
        <v>0</v>
      </c>
    </row>
    <row r="62" spans="1:2" x14ac:dyDescent="0.25">
      <c r="A62" s="10" t="s">
        <v>307</v>
      </c>
      <c r="B62" s="113">
        <f>Assumptions!E75</f>
        <v>0</v>
      </c>
    </row>
    <row r="63" spans="1:2" x14ac:dyDescent="0.25">
      <c r="A63" s="10" t="s">
        <v>308</v>
      </c>
      <c r="B63" s="113">
        <f>Assumptions!E76</f>
        <v>0</v>
      </c>
    </row>
    <row r="64" spans="1:2" x14ac:dyDescent="0.25">
      <c r="A64" s="10" t="s">
        <v>90</v>
      </c>
      <c r="B64" s="113">
        <f>Assumptions!E77</f>
        <v>0</v>
      </c>
    </row>
    <row r="65" spans="1:2" x14ac:dyDescent="0.25">
      <c r="A65" s="10" t="s">
        <v>364</v>
      </c>
      <c r="B65" s="113">
        <f>Assumptions!E78</f>
        <v>0</v>
      </c>
    </row>
    <row r="66" spans="1:2" x14ac:dyDescent="0.25">
      <c r="A66" s="10" t="s">
        <v>103</v>
      </c>
      <c r="B66" s="113">
        <f>Assumptions!E79</f>
        <v>0</v>
      </c>
    </row>
    <row r="67" spans="1:2" x14ac:dyDescent="0.25">
      <c r="A67" s="10" t="s">
        <v>401</v>
      </c>
      <c r="B67" s="113">
        <f>Assumptions!E80</f>
        <v>0</v>
      </c>
    </row>
    <row r="68" spans="1:2" x14ac:dyDescent="0.25">
      <c r="A68" s="10" t="s">
        <v>396</v>
      </c>
      <c r="B68" s="113">
        <f>Assumptions!E81</f>
        <v>0</v>
      </c>
    </row>
    <row r="69" spans="1:2" x14ac:dyDescent="0.25">
      <c r="A69" s="10" t="s">
        <v>397</v>
      </c>
      <c r="B69" s="113">
        <f>Assumptions!E82</f>
        <v>0</v>
      </c>
    </row>
    <row r="70" spans="1:2" x14ac:dyDescent="0.25">
      <c r="A70" s="10" t="s">
        <v>160</v>
      </c>
      <c r="B70" s="116">
        <f>Assumptions!E83</f>
        <v>0</v>
      </c>
    </row>
    <row r="71" spans="1:2" x14ac:dyDescent="0.25">
      <c r="A71" s="9" t="s">
        <v>115</v>
      </c>
      <c r="B71" s="114">
        <f>SUM(B58:B70)</f>
        <v>0</v>
      </c>
    </row>
    <row r="72" spans="1:2" x14ac:dyDescent="0.25">
      <c r="A72" s="9"/>
      <c r="B72" s="114"/>
    </row>
    <row r="73" spans="1:2" x14ac:dyDescent="0.25">
      <c r="A73" s="9" t="s">
        <v>91</v>
      </c>
      <c r="B73" s="113"/>
    </row>
    <row r="74" spans="1:2" x14ac:dyDescent="0.25">
      <c r="A74" s="10" t="s">
        <v>92</v>
      </c>
      <c r="B74" s="113">
        <f>Assumptions!E86</f>
        <v>0</v>
      </c>
    </row>
    <row r="75" spans="1:2" x14ac:dyDescent="0.25">
      <c r="A75" s="10" t="s">
        <v>451</v>
      </c>
      <c r="B75" s="113">
        <f>Assumptions!E87</f>
        <v>0</v>
      </c>
    </row>
    <row r="76" spans="1:2" x14ac:dyDescent="0.25">
      <c r="A76" s="10" t="s">
        <v>399</v>
      </c>
      <c r="B76" s="113">
        <f>Assumptions!E88</f>
        <v>0</v>
      </c>
    </row>
    <row r="77" spans="1:2" x14ac:dyDescent="0.25">
      <c r="A77" s="10" t="s">
        <v>398</v>
      </c>
      <c r="B77" s="113">
        <f>Assumptions!E89</f>
        <v>0</v>
      </c>
    </row>
    <row r="78" spans="1:2" x14ac:dyDescent="0.25">
      <c r="A78" s="10" t="s">
        <v>400</v>
      </c>
      <c r="B78" s="113">
        <f>Assumptions!E90</f>
        <v>0</v>
      </c>
    </row>
    <row r="79" spans="1:2" x14ac:dyDescent="0.25">
      <c r="A79" s="9" t="s">
        <v>222</v>
      </c>
      <c r="B79" s="114">
        <f>SUM(B74:B78)</f>
        <v>0</v>
      </c>
    </row>
    <row r="80" spans="1:2" x14ac:dyDescent="0.25">
      <c r="A80" s="9"/>
      <c r="B80" s="114"/>
    </row>
    <row r="81" spans="1:2" x14ac:dyDescent="0.25">
      <c r="A81" s="9" t="s">
        <v>95</v>
      </c>
      <c r="B81" s="113"/>
    </row>
    <row r="82" spans="1:2" x14ac:dyDescent="0.25">
      <c r="A82" s="10" t="s">
        <v>391</v>
      </c>
      <c r="B82" s="113">
        <f>Assumptions!E93</f>
        <v>0</v>
      </c>
    </row>
    <row r="83" spans="1:2" x14ac:dyDescent="0.25">
      <c r="A83" s="10" t="s">
        <v>97</v>
      </c>
      <c r="B83" s="116">
        <f>Assumptions!E94</f>
        <v>0</v>
      </c>
    </row>
    <row r="84" spans="1:2" x14ac:dyDescent="0.25">
      <c r="A84" s="9" t="s">
        <v>221</v>
      </c>
      <c r="B84" s="114">
        <f>SUM(B82:B83)</f>
        <v>0</v>
      </c>
    </row>
    <row r="85" spans="1:2" x14ac:dyDescent="0.25">
      <c r="A85" s="9"/>
      <c r="B85" s="114"/>
    </row>
    <row r="86" spans="1:2" x14ac:dyDescent="0.25">
      <c r="A86" s="9" t="s">
        <v>298</v>
      </c>
      <c r="B86" s="113"/>
    </row>
    <row r="87" spans="1:2" x14ac:dyDescent="0.25">
      <c r="A87" s="10" t="s">
        <v>98</v>
      </c>
      <c r="B87" s="113">
        <f>Assumptions!E97</f>
        <v>0</v>
      </c>
    </row>
    <row r="88" spans="1:2" x14ac:dyDescent="0.25">
      <c r="A88" s="10" t="s">
        <v>99</v>
      </c>
      <c r="B88" s="113">
        <f>Assumptions!E98</f>
        <v>0</v>
      </c>
    </row>
    <row r="89" spans="1:2" x14ac:dyDescent="0.25">
      <c r="A89" s="10" t="s">
        <v>101</v>
      </c>
      <c r="B89" s="116">
        <f>Assumptions!E99</f>
        <v>0</v>
      </c>
    </row>
    <row r="90" spans="1:2" x14ac:dyDescent="0.25">
      <c r="A90" s="9" t="s">
        <v>382</v>
      </c>
      <c r="B90" s="114">
        <f>SUM(B87:B89)</f>
        <v>0</v>
      </c>
    </row>
    <row r="91" spans="1:2" x14ac:dyDescent="0.25">
      <c r="A91" s="9"/>
      <c r="B91" s="114"/>
    </row>
    <row r="92" spans="1:2" x14ac:dyDescent="0.25">
      <c r="A92" s="9" t="s">
        <v>102</v>
      </c>
      <c r="B92" s="113"/>
    </row>
    <row r="93" spans="1:2" x14ac:dyDescent="0.25">
      <c r="A93" s="10" t="s">
        <v>104</v>
      </c>
      <c r="B93" s="116">
        <f>Assumptions!E102</f>
        <v>0</v>
      </c>
    </row>
    <row r="94" spans="1:2" x14ac:dyDescent="0.25">
      <c r="A94" s="9" t="s">
        <v>220</v>
      </c>
      <c r="B94" s="114">
        <f>SUM(B93:B93)</f>
        <v>0</v>
      </c>
    </row>
    <row r="95" spans="1:2" x14ac:dyDescent="0.25">
      <c r="A95" s="9"/>
      <c r="B95" s="114"/>
    </row>
    <row r="96" spans="1:2" x14ac:dyDescent="0.25">
      <c r="A96" s="9" t="s">
        <v>370</v>
      </c>
      <c r="B96" s="113"/>
    </row>
    <row r="97" spans="1:2" x14ac:dyDescent="0.25">
      <c r="A97" s="10" t="s">
        <v>377</v>
      </c>
      <c r="B97" s="113">
        <f>Assumptions!E105</f>
        <v>0</v>
      </c>
    </row>
    <row r="98" spans="1:2" x14ac:dyDescent="0.25">
      <c r="A98" s="10" t="s">
        <v>106</v>
      </c>
      <c r="B98" s="113">
        <f>Assumptions!E106</f>
        <v>0</v>
      </c>
    </row>
    <row r="99" spans="1:2" x14ac:dyDescent="0.25">
      <c r="A99" s="10" t="s">
        <v>108</v>
      </c>
      <c r="B99" s="113">
        <f>Assumptions!E107</f>
        <v>0</v>
      </c>
    </row>
    <row r="100" spans="1:2" x14ac:dyDescent="0.25">
      <c r="A100" s="10" t="s">
        <v>379</v>
      </c>
      <c r="B100" s="116">
        <f>Assumptions!E108</f>
        <v>0</v>
      </c>
    </row>
    <row r="101" spans="1:2" x14ac:dyDescent="0.25">
      <c r="A101" s="9" t="s">
        <v>378</v>
      </c>
      <c r="B101" s="114">
        <f>SUM(B97:B100)</f>
        <v>0</v>
      </c>
    </row>
    <row r="102" spans="1:2" x14ac:dyDescent="0.25">
      <c r="A102" s="9"/>
      <c r="B102" s="114"/>
    </row>
    <row r="103" spans="1:2" x14ac:dyDescent="0.25">
      <c r="A103" s="9" t="s">
        <v>374</v>
      </c>
      <c r="B103" s="113"/>
    </row>
    <row r="104" spans="1:2" x14ac:dyDescent="0.25">
      <c r="A104" s="10" t="s">
        <v>216</v>
      </c>
      <c r="B104" s="113">
        <f>Assumptions!E111</f>
        <v>0</v>
      </c>
    </row>
    <row r="105" spans="1:2" x14ac:dyDescent="0.25">
      <c r="A105" s="10" t="s">
        <v>217</v>
      </c>
      <c r="B105" s="113">
        <f>Assumptions!E112</f>
        <v>0</v>
      </c>
    </row>
    <row r="106" spans="1:2" x14ac:dyDescent="0.25">
      <c r="A106" s="10" t="s">
        <v>218</v>
      </c>
      <c r="B106" s="113">
        <f>Assumptions!E113</f>
        <v>0</v>
      </c>
    </row>
    <row r="107" spans="1:2" x14ac:dyDescent="0.25">
      <c r="A107" s="9" t="s">
        <v>380</v>
      </c>
      <c r="B107" s="116">
        <f>SUM(B104:B106)</f>
        <v>0</v>
      </c>
    </row>
    <row r="108" spans="1:2" x14ac:dyDescent="0.25">
      <c r="A108" s="10"/>
      <c r="B108" s="113"/>
    </row>
    <row r="109" spans="1:2" x14ac:dyDescent="0.25">
      <c r="A109" s="9" t="s">
        <v>373</v>
      </c>
      <c r="B109" s="113"/>
    </row>
    <row r="110" spans="1:2" ht="45" x14ac:dyDescent="0.25">
      <c r="A110" s="52" t="s">
        <v>372</v>
      </c>
      <c r="B110" s="117">
        <f>Assumptions!E116</f>
        <v>0</v>
      </c>
    </row>
    <row r="111" spans="1:2" x14ac:dyDescent="0.25">
      <c r="A111" s="53" t="s">
        <v>350</v>
      </c>
      <c r="B111" s="117">
        <f>Assumptions!E117</f>
        <v>0</v>
      </c>
    </row>
    <row r="112" spans="1:2" x14ac:dyDescent="0.25">
      <c r="A112" s="53" t="s">
        <v>367</v>
      </c>
      <c r="B112" s="117">
        <f>Assumptions!E118</f>
        <v>0</v>
      </c>
    </row>
    <row r="113" spans="1:2" x14ac:dyDescent="0.25">
      <c r="A113" s="53" t="s">
        <v>368</v>
      </c>
      <c r="B113" s="117">
        <f>Assumptions!E119</f>
        <v>0</v>
      </c>
    </row>
    <row r="114" spans="1:2" x14ac:dyDescent="0.25">
      <c r="A114" s="53" t="s">
        <v>351</v>
      </c>
      <c r="B114" s="116">
        <f>Assumptions!E120</f>
        <v>0</v>
      </c>
    </row>
    <row r="115" spans="1:2" x14ac:dyDescent="0.25">
      <c r="A115" s="9" t="s">
        <v>381</v>
      </c>
      <c r="B115" s="114">
        <f>SUM(B110:B114)</f>
        <v>0</v>
      </c>
    </row>
    <row r="116" spans="1:2" x14ac:dyDescent="0.25">
      <c r="A116" s="9"/>
      <c r="B116" s="114"/>
    </row>
    <row r="117" spans="1:2" x14ac:dyDescent="0.25">
      <c r="A117" s="9" t="s">
        <v>109</v>
      </c>
      <c r="B117" s="113"/>
    </row>
    <row r="118" spans="1:2" x14ac:dyDescent="0.25">
      <c r="A118" s="10" t="s">
        <v>110</v>
      </c>
      <c r="B118" s="113">
        <f>Assumptions!E123</f>
        <v>0</v>
      </c>
    </row>
    <row r="119" spans="1:2" x14ac:dyDescent="0.25">
      <c r="A119" s="10" t="s">
        <v>111</v>
      </c>
      <c r="B119" s="116">
        <f>Assumptions!E124</f>
        <v>0</v>
      </c>
    </row>
    <row r="120" spans="1:2" x14ac:dyDescent="0.25">
      <c r="A120" s="9" t="s">
        <v>219</v>
      </c>
      <c r="B120" s="114">
        <f>SUM(B118:B119)</f>
        <v>0</v>
      </c>
    </row>
    <row r="121" spans="1:2" x14ac:dyDescent="0.25">
      <c r="A121" s="9"/>
      <c r="B121" s="114"/>
    </row>
    <row r="122" spans="1:2" x14ac:dyDescent="0.25">
      <c r="A122" s="9" t="s">
        <v>234</v>
      </c>
      <c r="B122" s="113"/>
    </row>
    <row r="123" spans="1:2" x14ac:dyDescent="0.25">
      <c r="A123" s="10" t="s">
        <v>40</v>
      </c>
      <c r="B123" s="113">
        <f>IF(AND(Assumptions!$H127="Total"),Assumptions!E127,IF(AND(Assumptions!$H127="Per Pupil"),Assumptions!E127*Assumptions!E$24,0))</f>
        <v>0</v>
      </c>
    </row>
    <row r="124" spans="1:2" x14ac:dyDescent="0.25">
      <c r="A124" s="10" t="s">
        <v>41</v>
      </c>
      <c r="B124" s="113">
        <f>IF(AND(Assumptions!$H128="Total"),Assumptions!E128,IF(AND(Assumptions!$H128="Per Pupil"),Assumptions!E128*Assumptions!E$24,0))</f>
        <v>0</v>
      </c>
    </row>
    <row r="125" spans="1:2" x14ac:dyDescent="0.25">
      <c r="A125" s="53" t="s">
        <v>229</v>
      </c>
      <c r="B125" s="113">
        <f>IF(AND(Assumptions!$H129="Total"),Assumptions!E129,IF(AND(Assumptions!$H129="Per Pupil"),Assumptions!E129*Assumptions!E$24,0))</f>
        <v>0</v>
      </c>
    </row>
    <row r="126" spans="1:2" x14ac:dyDescent="0.25">
      <c r="A126" s="10" t="s">
        <v>15</v>
      </c>
      <c r="B126" s="113">
        <f>IF(AND(Assumptions!$H130="Total"),Assumptions!E130,IF(AND(Assumptions!$H130="Per Pupil"),Assumptions!E130*Assumptions!E$24,0))</f>
        <v>0</v>
      </c>
    </row>
    <row r="127" spans="1:2" x14ac:dyDescent="0.25">
      <c r="A127" s="10" t="s">
        <v>16</v>
      </c>
      <c r="B127" s="113">
        <f>IF(AND(Assumptions!$H131="Total"),Assumptions!E131,IF(AND(Assumptions!$H131="Per Pupil"),Assumptions!E131*Assumptions!E$24,0))</f>
        <v>0</v>
      </c>
    </row>
    <row r="128" spans="1:2" x14ac:dyDescent="0.25">
      <c r="A128" s="10" t="s">
        <v>10</v>
      </c>
      <c r="B128" s="113">
        <f>IF(AND(Assumptions!$H132="Total"),Assumptions!E132,IF(AND(Assumptions!$H132="Per Pupil"),Assumptions!E132*Assumptions!E$24,0))</f>
        <v>0</v>
      </c>
    </row>
    <row r="129" spans="1:2" x14ac:dyDescent="0.25">
      <c r="A129" s="10" t="s">
        <v>230</v>
      </c>
      <c r="B129" s="113">
        <f>IF(AND(Assumptions!$H133="Total"),Assumptions!E133,IF(AND(Assumptions!$H133="Per Pupil"),Assumptions!E133*Assumptions!E$24,0))</f>
        <v>0</v>
      </c>
    </row>
    <row r="130" spans="1:2" x14ac:dyDescent="0.25">
      <c r="A130" s="10" t="s">
        <v>42</v>
      </c>
      <c r="B130" s="113">
        <f>IF(AND(Assumptions!$H134="Total"),Assumptions!E134,IF(AND(Assumptions!$H134="Per Pupil"),Assumptions!E134*Assumptions!E$24,0))</f>
        <v>0</v>
      </c>
    </row>
    <row r="131" spans="1:2" x14ac:dyDescent="0.25">
      <c r="A131" s="10" t="s">
        <v>288</v>
      </c>
      <c r="B131" s="113">
        <f>IF(AND(Assumptions!$H139="Total"),Assumptions!E139,IF(AND(Assumptions!$H139="Per Pupil"),Assumptions!E139*Assumptions!E$24,0))</f>
        <v>0</v>
      </c>
    </row>
    <row r="132" spans="1:2" x14ac:dyDescent="0.25">
      <c r="A132" s="10" t="s">
        <v>231</v>
      </c>
      <c r="B132" s="113">
        <f>IF(AND(Assumptions!$H140="Total"),Assumptions!E140,IF(AND(Assumptions!$H140="Per Pupil"),Assumptions!E140*Assumptions!E$24,0))</f>
        <v>0</v>
      </c>
    </row>
    <row r="133" spans="1:2" x14ac:dyDescent="0.25">
      <c r="A133" s="10" t="s">
        <v>43</v>
      </c>
      <c r="B133" s="113">
        <f>IF(AND(Assumptions!$H141="Total"),Assumptions!E141,IF(AND(Assumptions!$H141="Per Pupil"),Assumptions!E141*Assumptions!E$24,0))</f>
        <v>0</v>
      </c>
    </row>
    <row r="134" spans="1:2" x14ac:dyDescent="0.25">
      <c r="A134" s="10" t="s">
        <v>280</v>
      </c>
      <c r="B134" s="113">
        <f>IF(AND(Assumptions!$H142="Total"),Assumptions!E142,IF(AND(Assumptions!$H142="Per Pupil"),Assumptions!E142*Assumptions!E$24,0))</f>
        <v>0</v>
      </c>
    </row>
    <row r="135" spans="1:2" x14ac:dyDescent="0.25">
      <c r="A135" s="10" t="s">
        <v>232</v>
      </c>
      <c r="B135" s="113">
        <f>IF(AND(Assumptions!$H143="Total"),Assumptions!E143,IF(AND(Assumptions!$H143="Per Pupil"),Assumptions!E143*Assumptions!E$24,0))</f>
        <v>0</v>
      </c>
    </row>
    <row r="136" spans="1:2" x14ac:dyDescent="0.25">
      <c r="A136" s="10" t="s">
        <v>44</v>
      </c>
      <c r="B136" s="113">
        <f>IF(AND(Assumptions!$H144="Total"),Assumptions!E144,IF(AND(Assumptions!$H144="Per Pupil"),Assumptions!E144*Assumptions!E$24,0))</f>
        <v>0</v>
      </c>
    </row>
    <row r="137" spans="1:2" x14ac:dyDescent="0.25">
      <c r="A137" s="10" t="s">
        <v>11</v>
      </c>
      <c r="B137" s="113">
        <f>IF(AND(Assumptions!$H145="Total"),Assumptions!E145,IF(AND(Assumptions!$H145="Per Pupil"),Assumptions!E145*Assumptions!E$24,0))</f>
        <v>0</v>
      </c>
    </row>
    <row r="138" spans="1:2" x14ac:dyDescent="0.25">
      <c r="A138" s="10" t="s">
        <v>12</v>
      </c>
      <c r="B138" s="113">
        <f>IF(AND(Assumptions!$H146="Total"),Assumptions!E146,IF(AND(Assumptions!$H146="Per Pupil"),Assumptions!E146*Assumptions!E$24,0))</f>
        <v>0</v>
      </c>
    </row>
    <row r="139" spans="1:2" x14ac:dyDescent="0.25">
      <c r="A139" s="10" t="s">
        <v>233</v>
      </c>
      <c r="B139" s="113">
        <f>IF(AND(Assumptions!$H147="Total"),Assumptions!E147,IF(AND(Assumptions!$H147="Per Pupil"),Assumptions!E147*Assumptions!E$24,0))</f>
        <v>0</v>
      </c>
    </row>
    <row r="140" spans="1:2" x14ac:dyDescent="0.25">
      <c r="A140" s="10" t="s">
        <v>299</v>
      </c>
      <c r="B140" s="113">
        <f>IF(AND(Assumptions!$H148="Total"),Assumptions!E148,IF(AND(Assumptions!$H148="Per Pupil"),Assumptions!E148*Assumptions!E$24,0))</f>
        <v>0</v>
      </c>
    </row>
    <row r="141" spans="1:2" x14ac:dyDescent="0.25">
      <c r="A141" s="10" t="s">
        <v>300</v>
      </c>
      <c r="B141" s="113">
        <f>IF(AND(Assumptions!$H149="Total"),Assumptions!E149,IF(AND(Assumptions!$H149="Per Pupil"),Assumptions!E149*Assumptions!E$24,0))</f>
        <v>0</v>
      </c>
    </row>
    <row r="142" spans="1:2" x14ac:dyDescent="0.25">
      <c r="A142" s="10" t="s">
        <v>13</v>
      </c>
      <c r="B142" s="117">
        <f>IF(AND(Assumptions!$H150="Total"),Assumptions!E150,IF(AND(Assumptions!$H150="Per Pupil"),Assumptions!E150*Assumptions!E$24,0))</f>
        <v>0</v>
      </c>
    </row>
    <row r="143" spans="1:2" x14ac:dyDescent="0.25">
      <c r="A143" s="10" t="str">
        <f>Assumptions!A151</f>
        <v>Other</v>
      </c>
      <c r="B143" s="117">
        <f>IF(AND(Assumptions!$H151="Total"),Assumptions!E151,IF(AND(Assumptions!$H151="Per Pupil"),Assumptions!E151*Assumptions!E$24,0))</f>
        <v>0</v>
      </c>
    </row>
    <row r="144" spans="1:2" x14ac:dyDescent="0.25">
      <c r="A144" s="10" t="str">
        <f>Assumptions!A152</f>
        <v>Other</v>
      </c>
      <c r="B144" s="117">
        <f>IF(AND(Assumptions!$H152="Total"),Assumptions!E152,IF(AND(Assumptions!$H152="Per Pupil"),Assumptions!E152*Assumptions!E$24,0))</f>
        <v>0</v>
      </c>
    </row>
    <row r="145" spans="1:2" x14ac:dyDescent="0.25">
      <c r="A145" s="10" t="str">
        <f>Assumptions!A153</f>
        <v>Other</v>
      </c>
      <c r="B145" s="117">
        <f>IF(AND(Assumptions!$H153="Total"),Assumptions!E153,IF(AND(Assumptions!$H153="Per Pupil"),Assumptions!E153*Assumptions!E$24,0))</f>
        <v>0</v>
      </c>
    </row>
    <row r="146" spans="1:2" x14ac:dyDescent="0.25">
      <c r="A146" s="10" t="str">
        <f>Assumptions!A154</f>
        <v>Other</v>
      </c>
      <c r="B146" s="117">
        <f>IF(AND(Assumptions!$H154="Total"),Assumptions!E154,IF(AND(Assumptions!$H154="Per Pupil"),Assumptions!E154*Assumptions!E$24,0))</f>
        <v>0</v>
      </c>
    </row>
    <row r="147" spans="1:2" x14ac:dyDescent="0.25">
      <c r="A147" s="10" t="str">
        <f>Assumptions!A155</f>
        <v>Other</v>
      </c>
      <c r="B147" s="117">
        <f>IF(AND(Assumptions!$H155="Total"),Assumptions!E155,IF(AND(Assumptions!$H155="Per Pupil"),Assumptions!E155*Assumptions!E$24,0))</f>
        <v>0</v>
      </c>
    </row>
    <row r="148" spans="1:2" x14ac:dyDescent="0.25">
      <c r="A148" s="10" t="str">
        <f>Assumptions!A156</f>
        <v>Other</v>
      </c>
      <c r="B148" s="117">
        <f>IF(AND(Assumptions!$H156="Total"),Assumptions!E156,IF(AND(Assumptions!$H156="Per Pupil"),Assumptions!E156*Assumptions!E$24,0))</f>
        <v>0</v>
      </c>
    </row>
    <row r="149" spans="1:2" x14ac:dyDescent="0.25">
      <c r="A149" s="10" t="str">
        <f>Assumptions!A157</f>
        <v>Other</v>
      </c>
      <c r="B149" s="117">
        <f>IF(AND(Assumptions!$H157="Total"),Assumptions!E157,IF(AND(Assumptions!$H157="Per Pupil"),Assumptions!E157*Assumptions!E$24,0))</f>
        <v>0</v>
      </c>
    </row>
    <row r="150" spans="1:2" x14ac:dyDescent="0.25">
      <c r="A150" s="10" t="str">
        <f>Assumptions!A158</f>
        <v>Other</v>
      </c>
      <c r="B150" s="116">
        <f>IF(AND(Assumptions!$H158="Total"),Assumptions!E158,IF(AND(Assumptions!$H158="Per Pupil"),Assumptions!E158*Assumptions!E$24,0))</f>
        <v>0</v>
      </c>
    </row>
    <row r="151" spans="1:2" x14ac:dyDescent="0.25">
      <c r="A151" s="9" t="s">
        <v>235</v>
      </c>
      <c r="B151" s="114">
        <f>SUM(B123:B150)</f>
        <v>0</v>
      </c>
    </row>
    <row r="152" spans="1:2" x14ac:dyDescent="0.25">
      <c r="A152" s="9"/>
      <c r="B152" s="114"/>
    </row>
    <row r="153" spans="1:2" x14ac:dyDescent="0.25">
      <c r="A153" s="9" t="s">
        <v>225</v>
      </c>
      <c r="B153" s="113"/>
    </row>
    <row r="154" spans="1:2" x14ac:dyDescent="0.25">
      <c r="A154" s="10" t="s">
        <v>223</v>
      </c>
      <c r="B154" s="113">
        <f>Assumptions!E161</f>
        <v>0</v>
      </c>
    </row>
    <row r="155" spans="1:2" x14ac:dyDescent="0.25">
      <c r="A155" s="10" t="s">
        <v>14</v>
      </c>
      <c r="B155" s="113">
        <f>Assumptions!E162</f>
        <v>0</v>
      </c>
    </row>
    <row r="156" spans="1:2" x14ac:dyDescent="0.25">
      <c r="A156" s="10" t="s">
        <v>224</v>
      </c>
      <c r="B156" s="113">
        <f>Assumptions!E163</f>
        <v>0</v>
      </c>
    </row>
    <row r="157" spans="1:2" x14ac:dyDescent="0.25">
      <c r="A157" s="10" t="s">
        <v>18</v>
      </c>
      <c r="B157" s="113">
        <f>Assumptions!E164</f>
        <v>0</v>
      </c>
    </row>
    <row r="158" spans="1:2" x14ac:dyDescent="0.25">
      <c r="A158" s="10" t="s">
        <v>17</v>
      </c>
      <c r="B158" s="116">
        <f>Assumptions!E165</f>
        <v>0</v>
      </c>
    </row>
    <row r="159" spans="1:2" x14ac:dyDescent="0.25">
      <c r="A159" s="9" t="s">
        <v>228</v>
      </c>
      <c r="B159" s="114">
        <f>SUM(B154:B158)</f>
        <v>0</v>
      </c>
    </row>
    <row r="160" spans="1:2" x14ac:dyDescent="0.25">
      <c r="A160" s="9"/>
      <c r="B160" s="114"/>
    </row>
    <row r="161" spans="1:2" x14ac:dyDescent="0.25">
      <c r="A161" s="9" t="s">
        <v>226</v>
      </c>
      <c r="B161" s="114"/>
    </row>
    <row r="162" spans="1:2" x14ac:dyDescent="0.25">
      <c r="A162" s="10" t="s">
        <v>19</v>
      </c>
      <c r="B162" s="113">
        <f>Assumptions!E168</f>
        <v>0</v>
      </c>
    </row>
    <row r="163" spans="1:2" x14ac:dyDescent="0.25">
      <c r="A163" s="10" t="s">
        <v>20</v>
      </c>
      <c r="B163" s="113">
        <f>Assumptions!E169</f>
        <v>0</v>
      </c>
    </row>
    <row r="164" spans="1:2" x14ac:dyDescent="0.25">
      <c r="A164" s="10" t="s">
        <v>21</v>
      </c>
      <c r="B164" s="113">
        <f>Assumptions!E170</f>
        <v>0</v>
      </c>
    </row>
    <row r="165" spans="1:2" x14ac:dyDescent="0.25">
      <c r="A165" s="10" t="s">
        <v>22</v>
      </c>
      <c r="B165" s="116">
        <f>Assumptions!E171</f>
        <v>0</v>
      </c>
    </row>
    <row r="166" spans="1:2" x14ac:dyDescent="0.25">
      <c r="A166" s="9" t="s">
        <v>45</v>
      </c>
      <c r="B166" s="114">
        <f>SUM(B162:B165)</f>
        <v>0</v>
      </c>
    </row>
    <row r="167" spans="1:2" x14ac:dyDescent="0.25">
      <c r="A167" s="9"/>
      <c r="B167" s="114"/>
    </row>
    <row r="168" spans="1:2" x14ac:dyDescent="0.25">
      <c r="A168" s="9" t="s">
        <v>227</v>
      </c>
      <c r="B168" s="114"/>
    </row>
    <row r="169" spans="1:2" x14ac:dyDescent="0.25">
      <c r="A169" s="10" t="s">
        <v>23</v>
      </c>
      <c r="B169" s="113">
        <f>Assumptions!E174</f>
        <v>0</v>
      </c>
    </row>
    <row r="170" spans="1:2" x14ac:dyDescent="0.25">
      <c r="A170" s="10" t="s">
        <v>66</v>
      </c>
      <c r="B170" s="116">
        <f>Assumptions!E175</f>
        <v>0</v>
      </c>
    </row>
    <row r="171" spans="1:2" x14ac:dyDescent="0.25">
      <c r="A171" s="9" t="s">
        <v>46</v>
      </c>
      <c r="B171" s="114">
        <f>SUM(B169:B170)</f>
        <v>0</v>
      </c>
    </row>
    <row r="172" spans="1:2" x14ac:dyDescent="0.25">
      <c r="A172" s="9"/>
      <c r="B172" s="114"/>
    </row>
    <row r="173" spans="1:2" ht="15.75" x14ac:dyDescent="0.25">
      <c r="A173" s="58" t="s">
        <v>47</v>
      </c>
      <c r="B173" s="115">
        <f>B171+B166+B159+B151+B120+B115+B107+B101+B94+B90+B84+B79+B71+B55</f>
        <v>0</v>
      </c>
    </row>
    <row r="174" spans="1:2" x14ac:dyDescent="0.25">
      <c r="A174" s="1"/>
      <c r="B174" s="114"/>
    </row>
    <row r="175" spans="1:2" x14ac:dyDescent="0.25">
      <c r="A175" s="1" t="s">
        <v>67</v>
      </c>
      <c r="B175" s="122">
        <f>'Year 2'!B175</f>
        <v>0</v>
      </c>
    </row>
    <row r="176" spans="1:2" x14ac:dyDescent="0.25">
      <c r="A176" s="8"/>
      <c r="B176" s="113"/>
    </row>
    <row r="177" spans="1:2" ht="15.75" x14ac:dyDescent="0.25">
      <c r="A177" s="241" t="s">
        <v>48</v>
      </c>
      <c r="B177" s="114">
        <f>B28-B173-B175</f>
        <v>0</v>
      </c>
    </row>
    <row r="178" spans="1:2" ht="30" x14ac:dyDescent="0.25">
      <c r="A178" s="242" t="s">
        <v>383</v>
      </c>
      <c r="B178" s="118">
        <f>(B28-B26)*0.03-B181</f>
        <v>0</v>
      </c>
    </row>
    <row r="179" spans="1:2" x14ac:dyDescent="0.25">
      <c r="A179" s="243" t="s">
        <v>58</v>
      </c>
      <c r="B179" s="113">
        <f>B177-B178</f>
        <v>0</v>
      </c>
    </row>
    <row r="180" spans="1:2" x14ac:dyDescent="0.25">
      <c r="A180" s="223"/>
      <c r="B180" s="113"/>
    </row>
    <row r="181" spans="1:2" x14ac:dyDescent="0.25">
      <c r="A181" s="244" t="s">
        <v>384</v>
      </c>
      <c r="B181" s="114">
        <f>'Year 2'!B182</f>
        <v>0</v>
      </c>
    </row>
    <row r="182" spans="1:2" x14ac:dyDescent="0.25">
      <c r="A182" s="244" t="s">
        <v>385</v>
      </c>
      <c r="B182" s="114">
        <f>B178+B181</f>
        <v>0</v>
      </c>
    </row>
    <row r="183" spans="1:2" x14ac:dyDescent="0.25">
      <c r="A183" s="223"/>
      <c r="B183" s="113"/>
    </row>
    <row r="184" spans="1:2" x14ac:dyDescent="0.25">
      <c r="A184" s="244" t="s">
        <v>51</v>
      </c>
      <c r="B184" s="114">
        <f>'Year 2'!B185</f>
        <v>0</v>
      </c>
    </row>
    <row r="185" spans="1:2" x14ac:dyDescent="0.25">
      <c r="A185" s="244" t="s">
        <v>52</v>
      </c>
      <c r="B185" s="114">
        <f>B184+B177</f>
        <v>0</v>
      </c>
    </row>
    <row r="186" spans="1:2" x14ac:dyDescent="0.25">
      <c r="A186" s="10"/>
      <c r="B186" s="245"/>
    </row>
    <row r="187" spans="1:2" x14ac:dyDescent="0.25">
      <c r="A187" s="10"/>
      <c r="B187" s="245"/>
    </row>
    <row r="188" spans="1:2" x14ac:dyDescent="0.25">
      <c r="A188" s="9"/>
      <c r="B188" s="246"/>
    </row>
    <row r="189" spans="1:2" x14ac:dyDescent="0.25">
      <c r="A189" s="9"/>
      <c r="B189" s="246"/>
    </row>
    <row r="190" spans="1:2" x14ac:dyDescent="0.25">
      <c r="A190" s="9"/>
      <c r="B190" s="246"/>
    </row>
    <row r="191" spans="1:2" x14ac:dyDescent="0.25">
      <c r="A191" s="10"/>
      <c r="B191" s="245"/>
    </row>
    <row r="192" spans="1:2" x14ac:dyDescent="0.25">
      <c r="A192" s="10"/>
      <c r="B192" s="245"/>
    </row>
    <row r="193" spans="1:24" x14ac:dyDescent="0.25">
      <c r="A193" s="9"/>
      <c r="B193" s="246"/>
      <c r="W193" s="183" t="e">
        <f>(SUM(Assumptions!E71:E83,Assumptions!E86:E90,Assumptions!E93:E94,Assumptions!E97:E99,Assumptions!#REF!,Assumptions!E102:E102,Assumptions!E105:E105,Assumptions!#REF!,Assumptions!#REF!,Assumptions!#REF!,Assumptions!E106:E108,Assumptions!E111:E116,Assumptions!E123:E124,Assumptions!E161:E165,Assumptions!E168:E171,Assumptions!E174:E175)+IF(AND(Assumptions!$H127="Total"),Assumptions!E127,IF(AND(Assumptions!$H127="Per Pupil"),Assumptions!E127*Assumptions!E$24,0))+IF(AND(Assumptions!$H128="Total"),Assumptions!E128,IF(AND(Assumptions!$H128="Per Pupil"),Assumptions!E128*Assumptions!E$24,0))+IF(AND(Assumptions!$H129="Total"),Assumptions!E129,IF(AND(Assumptions!$H129="Per Pupil"),Assumptions!E129*Assumptions!E$24,0))+IF(AND(Assumptions!$H130="Total"),Assumptions!E130,IF(AND(Assumptions!$H130="Per Pupil"),Assumptions!E130*Assumptions!E$24,0))+IF(AND(Assumptions!$H131="Total"),Assumptions!E131,IF(AND(Assumptions!$H131="Per Pupil"),Assumptions!E131*Assumptions!E$24,0))+IF(AND(Assumptions!$H132="Total"),Assumptions!E132,IF(AND(Assumptions!$H132="Per Pupil"),Assumptions!E132*Assumptions!E$24,0))+IF(AND(Assumptions!$H133="Total"),Assumptions!E133,IF(AND(Assumptions!$H133="Per Pupil"),Assumptions!E133*Assumptions!E$24,0))+IF(AND(Assumptions!$H134="Total"),Assumptions!E134,IF(AND(Assumptions!$H134="Per Pupil"),Assumptions!E134*Assumptions!E$24,0))+IF(AND(Assumptions!$H139="Total"),Assumptions!E139,IF(AND(Assumptions!$H139="Per Pupil"),Assumptions!E139*Assumptions!E$24,0))+IF(AND(Assumptions!$H140="Total"),Assumptions!E140,IF(AND(Assumptions!$H140="Per Pupil"),Assumptions!E140*Assumptions!E$24,0))+IF(AND(Assumptions!$H141="Total"),Assumptions!E141,IF(AND(Assumptions!$H141="Per Pupil"),Assumptions!E141*Assumptions!E$24,0))+IF(AND(Assumptions!$H142="Total"),Assumptions!E142,IF(AND(Assumptions!$H142="Per Pupil"),Assumptions!E142*Assumptions!E$24,0))+IF(AND(Assumptions!$H143="Total"),Assumptions!E143,IF(AND(Assumptions!$H143="Per Pupil"),Assumptions!E143*Assumptions!E$24,0))+IF(AND(Assumptions!$H144="Total"),Assumptions!E144,IF(AND(Assumptions!$H144="Per Pupil"),Assumptions!E144*Assumptions!E$24,0))+IF(AND(Assumptions!$H145="Total"),Assumptions!E145,IF(AND(Assumptions!$H145="Per Pupil"),Assumptions!E145*Assumptions!E$24,0))+IF(AND(Assumptions!$H146="Total"),Assumptions!E146,IF(AND(Assumptions!$H146="Per Pupil"),Assumptions!E146*Assumptions!E$24,0))+IF(AND(Assumptions!$H147="Total"),Assumptions!E147,IF(AND(Assumptions!$H147="Per Pupil"),Assumptions!E147*Assumptions!E$24,0))+IF(AND(Assumptions!$H148="Total"),Assumptions!E148,IF(AND(Assumptions!$H148="Per Pupil"),Assumptions!E148*Assumptions!E$24,0))+IF(AND(Assumptions!$H149="Total"),Assumptions!E149,IF(AND(Assumptions!$H149="Per Pupil"),Assumptions!E149*Assumptions!E$24,0))+IF(AND(Assumptions!$H150="Total"),Assumptions!E150,IF(AND(Assumptions!$H150="Per Pupil"),Assumptions!E150*Assumptions!E$24,0))+IF(AND(Assumptions!$H151="Total"),Assumptions!E151,IF(AND(Assumptions!$H151="Per Pupil"),Assumptions!E151*Assumptions!E$24,0))+IF(AND(Assumptions!$H152="Total"),Assumptions!E152,IF(AND(Assumptions!$H152="Per Pupil"),Assumptions!E152*Assumptions!E$24,0))+IF(AND(Assumptions!$H153="Total"),Assumptions!E153,IF(AND(Assumptions!$H153="Per Pupil"),Assumptions!E153*Assumptions!E$24,0))+IF(AND(Assumptions!$H154="Total"),Assumptions!E154,IF(AND(Assumptions!$H154="Per Pupil"),Assumptions!E154*Assumptions!E$24,0))+IF(AND(Assumptions!$H155="Total"),Assumptions!E155,IF(AND(Assumptions!$H155="Per Pupil"),Assumptions!E155*Assumptions!E$24,0))+IF(AND(Assumptions!$H156="Total"),Assumptions!E156,IF(AND(Assumptions!$H156="Per Pupil"),Assumptions!E156*Assumptions!E$24,0))+IF(AND(Assumptions!$H157="Total"),Assumptions!E157,IF(AND(Assumptions!$H157="Per Pupil"),Assumptions!E157*Assumptions!E$24,0))+IF(AND(Assumptions!$H158="Total"),Assumptions!E158,IF(AND(Assumptions!$H158="Per Pupil"),Assumptions!E158*Assumptions!E$24,0)))-($B$195-$B$55)</f>
        <v>#REF!</v>
      </c>
      <c r="X193" s="183"/>
    </row>
    <row r="194" spans="1:24" x14ac:dyDescent="0.25">
      <c r="A194" s="9"/>
      <c r="B194" s="246"/>
    </row>
    <row r="195" spans="1:24" ht="15.75" x14ac:dyDescent="0.25">
      <c r="A195" s="247"/>
      <c r="B195" s="246"/>
    </row>
    <row r="196" spans="1:24" x14ac:dyDescent="0.25">
      <c r="A196" s="1"/>
      <c r="B196" s="246"/>
    </row>
    <row r="197" spans="1:24" x14ac:dyDescent="0.25">
      <c r="A197" s="1"/>
      <c r="B197" s="248"/>
    </row>
    <row r="198" spans="1:24" x14ac:dyDescent="0.25">
      <c r="A198" s="8"/>
      <c r="B198" s="245"/>
    </row>
    <row r="199" spans="1:24" ht="15.75" x14ac:dyDescent="0.25">
      <c r="A199" s="249"/>
      <c r="B199" s="250"/>
    </row>
    <row r="200" spans="1:24" x14ac:dyDescent="0.25">
      <c r="A200" s="213"/>
      <c r="B200" s="251"/>
    </row>
    <row r="201" spans="1:24" x14ac:dyDescent="0.25">
      <c r="A201" s="213"/>
      <c r="B201" s="251"/>
    </row>
    <row r="202" spans="1:24" x14ac:dyDescent="0.25">
      <c r="A202" s="209"/>
      <c r="B202" s="251"/>
    </row>
    <row r="203" spans="1:24" x14ac:dyDescent="0.25">
      <c r="A203" s="215"/>
      <c r="B203" s="250"/>
    </row>
    <row r="204" spans="1:24" x14ac:dyDescent="0.25">
      <c r="A204" s="215"/>
      <c r="B204" s="250"/>
    </row>
  </sheetData>
  <mergeCells count="3">
    <mergeCell ref="A1:B1"/>
    <mergeCell ref="A2:B2"/>
    <mergeCell ref="A6:B6"/>
  </mergeCells>
  <pageMargins left="0.7" right="0.7" top="0.75" bottom="0.75" header="0.3" footer="0.3"/>
  <pageSetup scale="60" fitToWidth="0" fitToHeight="3" orientation="portrait" r:id="rId1"/>
  <rowBreaks count="2" manualBreakCount="2">
    <brk id="78" max="16383" man="1"/>
    <brk id="129"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X204"/>
  <sheetViews>
    <sheetView zoomScaleNormal="100" workbookViewId="0">
      <pane ySplit="5" topLeftCell="A6" activePane="bottomLeft" state="frozen"/>
      <selection activeCell="B56" sqref="B56"/>
      <selection pane="bottomLeft" activeCell="A6" sqref="A6:B6"/>
    </sheetView>
  </sheetViews>
  <sheetFormatPr defaultRowHeight="15" x14ac:dyDescent="0.25"/>
  <cols>
    <col min="1" max="1" width="71.28515625" bestFit="1" customWidth="1"/>
    <col min="2" max="2" width="14.28515625" customWidth="1"/>
  </cols>
  <sheetData>
    <row r="1" spans="1:2" s="2" customFormat="1" ht="18.75" x14ac:dyDescent="0.3">
      <c r="A1" s="382" t="str">
        <f>TEXT(Assumptions!A1,1)</f>
        <v>INSERT SCHOOL NAME</v>
      </c>
      <c r="B1" s="383"/>
    </row>
    <row r="2" spans="1:2" s="2" customFormat="1" ht="18.75" x14ac:dyDescent="0.3">
      <c r="A2" s="384" t="s">
        <v>71</v>
      </c>
      <c r="B2" s="384"/>
    </row>
    <row r="3" spans="1:2" s="2" customFormat="1" ht="18.75" x14ac:dyDescent="0.3">
      <c r="A3" s="12" t="s">
        <v>119</v>
      </c>
      <c r="B3" s="13">
        <f>Assumptions!F23</f>
        <v>0</v>
      </c>
    </row>
    <row r="4" spans="1:2" x14ac:dyDescent="0.25">
      <c r="A4" s="12" t="s">
        <v>49</v>
      </c>
      <c r="B4" s="13">
        <f>Assumptions!F24</f>
        <v>0</v>
      </c>
    </row>
    <row r="5" spans="1:2" ht="16.5" thickBot="1" x14ac:dyDescent="0.3">
      <c r="A5" s="49"/>
      <c r="B5" s="50" t="s">
        <v>118</v>
      </c>
    </row>
    <row r="6" spans="1:2" ht="19.5" thickBot="1" x14ac:dyDescent="0.35">
      <c r="A6" s="385" t="s">
        <v>56</v>
      </c>
      <c r="B6" s="386"/>
    </row>
    <row r="7" spans="1:2" x14ac:dyDescent="0.25">
      <c r="A7" s="9" t="s">
        <v>237</v>
      </c>
    </row>
    <row r="8" spans="1:2" x14ac:dyDescent="0.25">
      <c r="A8" s="10" t="s">
        <v>76</v>
      </c>
      <c r="B8" s="113">
        <f>ROUND(Assumptions!F30*Assumptions!F23,0)</f>
        <v>0</v>
      </c>
    </row>
    <row r="9" spans="1:2" x14ac:dyDescent="0.25">
      <c r="A9" s="10" t="s">
        <v>78</v>
      </c>
      <c r="B9" s="113">
        <f>Assumptions!F31</f>
        <v>0</v>
      </c>
    </row>
    <row r="10" spans="1:2" x14ac:dyDescent="0.25">
      <c r="A10" s="10" t="s">
        <v>79</v>
      </c>
      <c r="B10" s="113">
        <f>Assumptions!F33</f>
        <v>0</v>
      </c>
    </row>
    <row r="11" spans="1:2" x14ac:dyDescent="0.25">
      <c r="A11" s="10" t="s">
        <v>37</v>
      </c>
      <c r="B11" s="113">
        <f>Assumptions!F32</f>
        <v>0</v>
      </c>
    </row>
    <row r="12" spans="1:2" x14ac:dyDescent="0.25">
      <c r="A12" s="10" t="s">
        <v>81</v>
      </c>
      <c r="B12" s="113">
        <f>Assumptions!F35</f>
        <v>0</v>
      </c>
    </row>
    <row r="13" spans="1:2" x14ac:dyDescent="0.25">
      <c r="A13" s="10" t="s">
        <v>80</v>
      </c>
      <c r="B13" s="113">
        <f>Assumptions!F34</f>
        <v>0</v>
      </c>
    </row>
    <row r="14" spans="1:2" x14ac:dyDescent="0.25">
      <c r="A14" s="10" t="s">
        <v>83</v>
      </c>
      <c r="B14" s="113">
        <f>Assumptions!F37</f>
        <v>0</v>
      </c>
    </row>
    <row r="15" spans="1:2" x14ac:dyDescent="0.25">
      <c r="A15" s="10" t="s">
        <v>82</v>
      </c>
      <c r="B15" s="116">
        <f>Assumptions!F36</f>
        <v>0</v>
      </c>
    </row>
    <row r="16" spans="1:2" x14ac:dyDescent="0.25">
      <c r="A16" s="9" t="s">
        <v>238</v>
      </c>
      <c r="B16" s="114">
        <f>SUM(B8:B15)</f>
        <v>0</v>
      </c>
    </row>
    <row r="17" spans="1:24" x14ac:dyDescent="0.25">
      <c r="A17" s="10"/>
      <c r="B17" s="113"/>
    </row>
    <row r="18" spans="1:24" x14ac:dyDescent="0.25">
      <c r="A18" s="9" t="s">
        <v>239</v>
      </c>
      <c r="B18" s="113"/>
    </row>
    <row r="19" spans="1:24" x14ac:dyDescent="0.25">
      <c r="A19" s="10" t="s">
        <v>252</v>
      </c>
      <c r="B19" s="113">
        <f>ROUND(Assumptions!F29*Assumptions!F24,0)</f>
        <v>0</v>
      </c>
    </row>
    <row r="20" spans="1:24" x14ac:dyDescent="0.25">
      <c r="A20" s="10" t="s">
        <v>61</v>
      </c>
      <c r="B20" s="113">
        <f>ROUND(Assumptions!F38*Assumptions!F23,0)</f>
        <v>0</v>
      </c>
    </row>
    <row r="21" spans="1:24" x14ac:dyDescent="0.25">
      <c r="A21" s="10" t="s">
        <v>116</v>
      </c>
      <c r="B21" s="116">
        <f>Assumptions!F40</f>
        <v>0</v>
      </c>
    </row>
    <row r="22" spans="1:24" x14ac:dyDescent="0.25">
      <c r="A22" s="9" t="s">
        <v>240</v>
      </c>
      <c r="B22" s="114">
        <f>SUM(B19:B21)</f>
        <v>0</v>
      </c>
    </row>
    <row r="23" spans="1:24" x14ac:dyDescent="0.25">
      <c r="A23" s="10"/>
      <c r="B23" s="113"/>
    </row>
    <row r="24" spans="1:24" x14ac:dyDescent="0.25">
      <c r="A24" s="9" t="s">
        <v>241</v>
      </c>
      <c r="B24" s="113"/>
    </row>
    <row r="25" spans="1:24" x14ac:dyDescent="0.25">
      <c r="A25" s="10" t="s">
        <v>117</v>
      </c>
      <c r="B25" s="116">
        <f>Assumptions!F39</f>
        <v>0</v>
      </c>
    </row>
    <row r="26" spans="1:24" x14ac:dyDescent="0.25">
      <c r="A26" s="9" t="s">
        <v>54</v>
      </c>
      <c r="B26" s="114">
        <f>SUM(B25:B25)</f>
        <v>0</v>
      </c>
    </row>
    <row r="27" spans="1:24" x14ac:dyDescent="0.25">
      <c r="A27" s="9"/>
      <c r="B27" s="114"/>
    </row>
    <row r="28" spans="1:24" ht="15.75" x14ac:dyDescent="0.25">
      <c r="A28" s="59" t="s">
        <v>55</v>
      </c>
      <c r="B28" s="115">
        <f>SUM(B16,B22,B26)</f>
        <v>0</v>
      </c>
      <c r="W28" s="45">
        <f>(Assumptions!F29*Assumptions!F24+Assumptions!F30*Assumptions!F23+Assumptions!F38*Assumptions!F24+Assumptions!F31+Assumptions!F32+Assumptions!F33+Assumptions!F34+Assumptions!F35+Assumptions!F36+Assumptions!F37+Assumptions!F39+Assumptions!F40)-'Year 0'!$B$28</f>
        <v>0</v>
      </c>
      <c r="X28" t="s">
        <v>329</v>
      </c>
    </row>
    <row r="29" spans="1:24" ht="15.75" thickBot="1" x14ac:dyDescent="0.3">
      <c r="B29" s="113"/>
    </row>
    <row r="30" spans="1:24" ht="19.5" thickBot="1" x14ac:dyDescent="0.35">
      <c r="A30" s="51" t="s">
        <v>57</v>
      </c>
      <c r="B30" s="121"/>
    </row>
    <row r="31" spans="1:24" x14ac:dyDescent="0.25">
      <c r="A31" s="9" t="s">
        <v>248</v>
      </c>
      <c r="B31" s="113"/>
    </row>
    <row r="32" spans="1:24" x14ac:dyDescent="0.25">
      <c r="A32" s="10" t="s">
        <v>202</v>
      </c>
      <c r="B32" s="113">
        <f>Assumptions!F43</f>
        <v>0</v>
      </c>
    </row>
    <row r="33" spans="1:23" x14ac:dyDescent="0.25">
      <c r="A33" s="10" t="s">
        <v>204</v>
      </c>
      <c r="B33" s="116">
        <f>Assumptions!F44</f>
        <v>0</v>
      </c>
    </row>
    <row r="34" spans="1:23" x14ac:dyDescent="0.25">
      <c r="A34" s="9" t="s">
        <v>112</v>
      </c>
      <c r="B34" s="114">
        <f>SUM(B32:B33)</f>
        <v>0</v>
      </c>
    </row>
    <row r="35" spans="1:23" x14ac:dyDescent="0.25">
      <c r="A35" s="9" t="s">
        <v>247</v>
      </c>
      <c r="B35" s="113"/>
    </row>
    <row r="36" spans="1:23" x14ac:dyDescent="0.25">
      <c r="A36" s="10" t="s">
        <v>121</v>
      </c>
      <c r="B36" s="113">
        <f>Assumptions!F48</f>
        <v>0</v>
      </c>
    </row>
    <row r="37" spans="1:23" x14ac:dyDescent="0.25">
      <c r="A37" s="10" t="s">
        <v>207</v>
      </c>
      <c r="B37" s="113">
        <f>Assumptions!F49</f>
        <v>0</v>
      </c>
    </row>
    <row r="38" spans="1:23" x14ac:dyDescent="0.25">
      <c r="A38" s="10" t="s">
        <v>208</v>
      </c>
      <c r="B38" s="113">
        <f>Assumptions!F50</f>
        <v>0</v>
      </c>
    </row>
    <row r="39" spans="1:23" x14ac:dyDescent="0.25">
      <c r="A39" s="10" t="s">
        <v>209</v>
      </c>
      <c r="B39" s="116">
        <f>Assumptions!F51</f>
        <v>0</v>
      </c>
    </row>
    <row r="40" spans="1:23" x14ac:dyDescent="0.25">
      <c r="A40" s="9" t="s">
        <v>113</v>
      </c>
      <c r="B40" s="114">
        <f>SUM(B36:B39)</f>
        <v>0</v>
      </c>
    </row>
    <row r="41" spans="1:23" x14ac:dyDescent="0.25">
      <c r="A41" s="9" t="s">
        <v>246</v>
      </c>
      <c r="B41" s="114"/>
    </row>
    <row r="42" spans="1:23" x14ac:dyDescent="0.25">
      <c r="A42" s="10" t="s">
        <v>210</v>
      </c>
      <c r="B42" s="113">
        <f>Assumptions!F55</f>
        <v>0</v>
      </c>
    </row>
    <row r="43" spans="1:23" x14ac:dyDescent="0.25">
      <c r="A43" s="10" t="s">
        <v>212</v>
      </c>
      <c r="B43" s="117">
        <f>Assumptions!F56</f>
        <v>0</v>
      </c>
    </row>
    <row r="44" spans="1:23" x14ac:dyDescent="0.25">
      <c r="A44" s="10" t="s">
        <v>38</v>
      </c>
      <c r="B44" s="116">
        <f>Assumptions!F57*Assumptions!F59*Assumptions!F58</f>
        <v>0</v>
      </c>
    </row>
    <row r="45" spans="1:23" x14ac:dyDescent="0.25">
      <c r="A45" s="9" t="s">
        <v>215</v>
      </c>
      <c r="B45" s="114">
        <f>SUM(B42:B44)</f>
        <v>0</v>
      </c>
      <c r="W45" s="180">
        <f>(Assumptions!F57*Assumptions!F58*Assumptions!F59+Assumptions!F56+Assumptions!F55+Assumptions!F51+Assumptions!F50+Assumptions!F49+Assumptions!F48+Assumptions!F44+Assumptions!F43)-'Year 1'!$B$45-'Year 1'!$B$40-'Year 1'!$B$34</f>
        <v>0</v>
      </c>
    </row>
    <row r="46" spans="1:23" x14ac:dyDescent="0.25">
      <c r="A46" s="9" t="s">
        <v>245</v>
      </c>
      <c r="B46" s="113"/>
    </row>
    <row r="47" spans="1:23" x14ac:dyDescent="0.25">
      <c r="A47" s="10" t="s">
        <v>84</v>
      </c>
      <c r="B47" s="118">
        <f>ROUND((B34+B40+B45)*Assumptions!F62,0)</f>
        <v>0</v>
      </c>
    </row>
    <row r="48" spans="1:23" x14ac:dyDescent="0.25">
      <c r="A48" s="10" t="s">
        <v>9</v>
      </c>
      <c r="B48" s="118">
        <f>ROUND((B34+B40+B45)*Assumptions!F63,0)</f>
        <v>0</v>
      </c>
    </row>
    <row r="49" spans="1:2" x14ac:dyDescent="0.25">
      <c r="A49" s="10" t="s">
        <v>213</v>
      </c>
      <c r="B49" s="118">
        <f>ROUND((Assumptions!$F$45+Assumptions!$F$52)*Assumptions!F64,0)</f>
        <v>0</v>
      </c>
    </row>
    <row r="50" spans="1:2" x14ac:dyDescent="0.25">
      <c r="A50" s="10" t="s">
        <v>8</v>
      </c>
      <c r="B50" s="118">
        <f>ROUND((Assumptions!$F$45+Assumptions!$F$52)*Assumptions!F65,0)</f>
        <v>0</v>
      </c>
    </row>
    <row r="51" spans="1:2" x14ac:dyDescent="0.25">
      <c r="A51" s="10" t="s">
        <v>7</v>
      </c>
      <c r="B51" s="118">
        <f>ROUND((Assumptions!$F$45+Assumptions!$F$52)*Assumptions!F66,0)</f>
        <v>0</v>
      </c>
    </row>
    <row r="52" spans="1:2" x14ac:dyDescent="0.25">
      <c r="A52" s="53" t="s">
        <v>376</v>
      </c>
      <c r="B52" s="118">
        <f>ROUND((Assumptions!$F$45+Assumptions!$F$52)*Assumptions!F67,0)</f>
        <v>0</v>
      </c>
    </row>
    <row r="53" spans="1:2" x14ac:dyDescent="0.25">
      <c r="A53" s="10" t="s">
        <v>59</v>
      </c>
      <c r="B53" s="119">
        <f>ROUND((Assumptions!$F$45+Assumptions!$F$52)*Assumptions!F68,0)</f>
        <v>0</v>
      </c>
    </row>
    <row r="54" spans="1:2" x14ac:dyDescent="0.25">
      <c r="A54" s="9" t="s">
        <v>114</v>
      </c>
      <c r="B54" s="120">
        <f>SUM(B47:B53)</f>
        <v>0</v>
      </c>
    </row>
    <row r="55" spans="1:2" x14ac:dyDescent="0.25">
      <c r="A55" s="11" t="s">
        <v>53</v>
      </c>
      <c r="B55" s="114">
        <f>B34+B40+B54+B45</f>
        <v>0</v>
      </c>
    </row>
    <row r="56" spans="1:2" x14ac:dyDescent="0.25">
      <c r="A56" s="11"/>
      <c r="B56" s="114"/>
    </row>
    <row r="57" spans="1:2" x14ac:dyDescent="0.25">
      <c r="A57" s="9" t="s">
        <v>85</v>
      </c>
      <c r="B57" s="113"/>
    </row>
    <row r="58" spans="1:2" x14ac:dyDescent="0.25">
      <c r="A58" s="10" t="s">
        <v>86</v>
      </c>
      <c r="B58" s="113">
        <f>Assumptions!F71</f>
        <v>0</v>
      </c>
    </row>
    <row r="59" spans="1:2" x14ac:dyDescent="0.25">
      <c r="A59" s="10" t="s">
        <v>87</v>
      </c>
      <c r="B59" s="113">
        <f>Assumptions!F72</f>
        <v>0</v>
      </c>
    </row>
    <row r="60" spans="1:2" x14ac:dyDescent="0.25">
      <c r="A60" s="10" t="s">
        <v>88</v>
      </c>
      <c r="B60" s="113">
        <f>Assumptions!F73</f>
        <v>0</v>
      </c>
    </row>
    <row r="61" spans="1:2" x14ac:dyDescent="0.25">
      <c r="A61" s="10" t="s">
        <v>89</v>
      </c>
      <c r="B61" s="113">
        <f>Assumptions!F74</f>
        <v>0</v>
      </c>
    </row>
    <row r="62" spans="1:2" x14ac:dyDescent="0.25">
      <c r="A62" s="10" t="s">
        <v>307</v>
      </c>
      <c r="B62" s="113">
        <f>Assumptions!F75</f>
        <v>0</v>
      </c>
    </row>
    <row r="63" spans="1:2" x14ac:dyDescent="0.25">
      <c r="A63" s="10" t="s">
        <v>308</v>
      </c>
      <c r="B63" s="113">
        <f>Assumptions!F76</f>
        <v>0</v>
      </c>
    </row>
    <row r="64" spans="1:2" x14ac:dyDescent="0.25">
      <c r="A64" s="10" t="s">
        <v>90</v>
      </c>
      <c r="B64" s="113">
        <f>Assumptions!F77</f>
        <v>0</v>
      </c>
    </row>
    <row r="65" spans="1:2" x14ac:dyDescent="0.25">
      <c r="A65" s="10" t="s">
        <v>364</v>
      </c>
      <c r="B65" s="113">
        <f>Assumptions!F78</f>
        <v>0</v>
      </c>
    </row>
    <row r="66" spans="1:2" x14ac:dyDescent="0.25">
      <c r="A66" s="10" t="s">
        <v>103</v>
      </c>
      <c r="B66" s="113">
        <f>Assumptions!F79</f>
        <v>0</v>
      </c>
    </row>
    <row r="67" spans="1:2" x14ac:dyDescent="0.25">
      <c r="A67" s="10" t="s">
        <v>401</v>
      </c>
      <c r="B67" s="113">
        <f>Assumptions!F80</f>
        <v>0</v>
      </c>
    </row>
    <row r="68" spans="1:2" x14ac:dyDescent="0.25">
      <c r="A68" s="10" t="s">
        <v>396</v>
      </c>
      <c r="B68" s="113">
        <f>Assumptions!F81</f>
        <v>0</v>
      </c>
    </row>
    <row r="69" spans="1:2" x14ac:dyDescent="0.25">
      <c r="A69" s="10" t="s">
        <v>397</v>
      </c>
      <c r="B69" s="113">
        <f>Assumptions!F82</f>
        <v>0</v>
      </c>
    </row>
    <row r="70" spans="1:2" x14ac:dyDescent="0.25">
      <c r="A70" s="10" t="s">
        <v>160</v>
      </c>
      <c r="B70" s="116">
        <f>Assumptions!F83</f>
        <v>0</v>
      </c>
    </row>
    <row r="71" spans="1:2" x14ac:dyDescent="0.25">
      <c r="A71" s="9" t="s">
        <v>115</v>
      </c>
      <c r="B71" s="114">
        <f>SUM(B58:B70)</f>
        <v>0</v>
      </c>
    </row>
    <row r="72" spans="1:2" x14ac:dyDescent="0.25">
      <c r="A72" s="9"/>
      <c r="B72" s="114"/>
    </row>
    <row r="73" spans="1:2" x14ac:dyDescent="0.25">
      <c r="A73" s="9" t="s">
        <v>91</v>
      </c>
      <c r="B73" s="113"/>
    </row>
    <row r="74" spans="1:2" x14ac:dyDescent="0.25">
      <c r="A74" s="10" t="s">
        <v>92</v>
      </c>
      <c r="B74" s="113">
        <f>Assumptions!F86</f>
        <v>0</v>
      </c>
    </row>
    <row r="75" spans="1:2" x14ac:dyDescent="0.25">
      <c r="A75" s="10" t="s">
        <v>451</v>
      </c>
      <c r="B75" s="113">
        <f>Assumptions!F87</f>
        <v>0</v>
      </c>
    </row>
    <row r="76" spans="1:2" x14ac:dyDescent="0.25">
      <c r="A76" s="10" t="s">
        <v>399</v>
      </c>
      <c r="B76" s="113">
        <f>Assumptions!F88</f>
        <v>0</v>
      </c>
    </row>
    <row r="77" spans="1:2" x14ac:dyDescent="0.25">
      <c r="A77" s="10" t="s">
        <v>398</v>
      </c>
      <c r="B77" s="113">
        <f>Assumptions!F89</f>
        <v>0</v>
      </c>
    </row>
    <row r="78" spans="1:2" x14ac:dyDescent="0.25">
      <c r="A78" s="10" t="s">
        <v>400</v>
      </c>
      <c r="B78" s="113">
        <f>Assumptions!F90</f>
        <v>0</v>
      </c>
    </row>
    <row r="79" spans="1:2" x14ac:dyDescent="0.25">
      <c r="A79" s="9" t="s">
        <v>222</v>
      </c>
      <c r="B79" s="114">
        <f>SUM(B74:B78)</f>
        <v>0</v>
      </c>
    </row>
    <row r="80" spans="1:2" x14ac:dyDescent="0.25">
      <c r="A80" s="9"/>
      <c r="B80" s="114"/>
    </row>
    <row r="81" spans="1:2" x14ac:dyDescent="0.25">
      <c r="A81" s="9" t="s">
        <v>95</v>
      </c>
      <c r="B81" s="113"/>
    </row>
    <row r="82" spans="1:2" x14ac:dyDescent="0.25">
      <c r="A82" s="10" t="s">
        <v>391</v>
      </c>
      <c r="B82" s="113">
        <f>Assumptions!F93</f>
        <v>0</v>
      </c>
    </row>
    <row r="83" spans="1:2" x14ac:dyDescent="0.25">
      <c r="A83" s="10" t="s">
        <v>97</v>
      </c>
      <c r="B83" s="116">
        <f>Assumptions!F94</f>
        <v>0</v>
      </c>
    </row>
    <row r="84" spans="1:2" x14ac:dyDescent="0.25">
      <c r="A84" s="9" t="s">
        <v>221</v>
      </c>
      <c r="B84" s="114">
        <f>SUM(B82:B83)</f>
        <v>0</v>
      </c>
    </row>
    <row r="85" spans="1:2" x14ac:dyDescent="0.25">
      <c r="A85" s="9"/>
      <c r="B85" s="114"/>
    </row>
    <row r="86" spans="1:2" x14ac:dyDescent="0.25">
      <c r="A86" s="9" t="s">
        <v>298</v>
      </c>
      <c r="B86" s="113"/>
    </row>
    <row r="87" spans="1:2" x14ac:dyDescent="0.25">
      <c r="A87" s="10" t="s">
        <v>98</v>
      </c>
      <c r="B87" s="113">
        <f>Assumptions!F97</f>
        <v>0</v>
      </c>
    </row>
    <row r="88" spans="1:2" x14ac:dyDescent="0.25">
      <c r="A88" s="10" t="s">
        <v>99</v>
      </c>
      <c r="B88" s="113">
        <f>Assumptions!F98</f>
        <v>0</v>
      </c>
    </row>
    <row r="89" spans="1:2" x14ac:dyDescent="0.25">
      <c r="A89" s="10" t="s">
        <v>101</v>
      </c>
      <c r="B89" s="116">
        <f>Assumptions!F99</f>
        <v>0</v>
      </c>
    </row>
    <row r="90" spans="1:2" x14ac:dyDescent="0.25">
      <c r="A90" s="9" t="s">
        <v>382</v>
      </c>
      <c r="B90" s="114">
        <f>SUM(B87:B89)</f>
        <v>0</v>
      </c>
    </row>
    <row r="91" spans="1:2" x14ac:dyDescent="0.25">
      <c r="A91" s="9"/>
      <c r="B91" s="114"/>
    </row>
    <row r="92" spans="1:2" x14ac:dyDescent="0.25">
      <c r="A92" s="9" t="s">
        <v>102</v>
      </c>
      <c r="B92" s="113"/>
    </row>
    <row r="93" spans="1:2" x14ac:dyDescent="0.25">
      <c r="A93" s="10" t="s">
        <v>104</v>
      </c>
      <c r="B93" s="116">
        <f>Assumptions!F102</f>
        <v>0</v>
      </c>
    </row>
    <row r="94" spans="1:2" x14ac:dyDescent="0.25">
      <c r="A94" s="9" t="s">
        <v>220</v>
      </c>
      <c r="B94" s="114">
        <f>SUM(B93:B93)</f>
        <v>0</v>
      </c>
    </row>
    <row r="95" spans="1:2" x14ac:dyDescent="0.25">
      <c r="A95" s="9"/>
      <c r="B95" s="114"/>
    </row>
    <row r="96" spans="1:2" x14ac:dyDescent="0.25">
      <c r="A96" s="9" t="s">
        <v>370</v>
      </c>
      <c r="B96" s="113"/>
    </row>
    <row r="97" spans="1:2" x14ac:dyDescent="0.25">
      <c r="A97" s="10" t="s">
        <v>377</v>
      </c>
      <c r="B97" s="113">
        <f>Assumptions!F105</f>
        <v>0</v>
      </c>
    </row>
    <row r="98" spans="1:2" x14ac:dyDescent="0.25">
      <c r="A98" s="10" t="s">
        <v>106</v>
      </c>
      <c r="B98" s="113">
        <f>Assumptions!F106</f>
        <v>0</v>
      </c>
    </row>
    <row r="99" spans="1:2" x14ac:dyDescent="0.25">
      <c r="A99" s="10" t="s">
        <v>108</v>
      </c>
      <c r="B99" s="113">
        <f>Assumptions!F107</f>
        <v>0</v>
      </c>
    </row>
    <row r="100" spans="1:2" x14ac:dyDescent="0.25">
      <c r="A100" s="10" t="s">
        <v>379</v>
      </c>
      <c r="B100" s="116">
        <f>Assumptions!F108</f>
        <v>0</v>
      </c>
    </row>
    <row r="101" spans="1:2" x14ac:dyDescent="0.25">
      <c r="A101" s="9" t="s">
        <v>378</v>
      </c>
      <c r="B101" s="114">
        <f>SUM(B97:B100)</f>
        <v>0</v>
      </c>
    </row>
    <row r="102" spans="1:2" x14ac:dyDescent="0.25">
      <c r="A102" s="9"/>
      <c r="B102" s="114"/>
    </row>
    <row r="103" spans="1:2" x14ac:dyDescent="0.25">
      <c r="A103" s="9" t="s">
        <v>374</v>
      </c>
      <c r="B103" s="113"/>
    </row>
    <row r="104" spans="1:2" x14ac:dyDescent="0.25">
      <c r="A104" s="10" t="s">
        <v>216</v>
      </c>
      <c r="B104" s="113">
        <f>Assumptions!F111</f>
        <v>0</v>
      </c>
    </row>
    <row r="105" spans="1:2" x14ac:dyDescent="0.25">
      <c r="A105" s="10" t="s">
        <v>217</v>
      </c>
      <c r="B105" s="113">
        <f>Assumptions!F112</f>
        <v>0</v>
      </c>
    </row>
    <row r="106" spans="1:2" x14ac:dyDescent="0.25">
      <c r="A106" s="10" t="s">
        <v>218</v>
      </c>
      <c r="B106" s="113">
        <f>Assumptions!F113</f>
        <v>0</v>
      </c>
    </row>
    <row r="107" spans="1:2" x14ac:dyDescent="0.25">
      <c r="A107" s="9" t="s">
        <v>380</v>
      </c>
      <c r="B107" s="116">
        <f>SUM(B104:B106)</f>
        <v>0</v>
      </c>
    </row>
    <row r="108" spans="1:2" x14ac:dyDescent="0.25">
      <c r="A108" s="10"/>
      <c r="B108" s="113"/>
    </row>
    <row r="109" spans="1:2" x14ac:dyDescent="0.25">
      <c r="A109" s="9" t="s">
        <v>373</v>
      </c>
      <c r="B109" s="113"/>
    </row>
    <row r="110" spans="1:2" ht="45" x14ac:dyDescent="0.25">
      <c r="A110" s="52" t="s">
        <v>372</v>
      </c>
      <c r="B110" s="117">
        <f>Assumptions!F116</f>
        <v>0</v>
      </c>
    </row>
    <row r="111" spans="1:2" x14ac:dyDescent="0.25">
      <c r="A111" s="53" t="s">
        <v>350</v>
      </c>
      <c r="B111" s="117">
        <f>Assumptions!F117</f>
        <v>0</v>
      </c>
    </row>
    <row r="112" spans="1:2" x14ac:dyDescent="0.25">
      <c r="A112" s="53" t="s">
        <v>367</v>
      </c>
      <c r="B112" s="117">
        <f>Assumptions!F118</f>
        <v>0</v>
      </c>
    </row>
    <row r="113" spans="1:2" x14ac:dyDescent="0.25">
      <c r="A113" s="53" t="s">
        <v>368</v>
      </c>
      <c r="B113" s="117">
        <f>Assumptions!F119</f>
        <v>0</v>
      </c>
    </row>
    <row r="114" spans="1:2" x14ac:dyDescent="0.25">
      <c r="A114" s="53" t="s">
        <v>351</v>
      </c>
      <c r="B114" s="116">
        <f>Assumptions!F120</f>
        <v>0</v>
      </c>
    </row>
    <row r="115" spans="1:2" x14ac:dyDescent="0.25">
      <c r="A115" s="9" t="s">
        <v>381</v>
      </c>
      <c r="B115" s="114">
        <f>SUM(B110:B114)</f>
        <v>0</v>
      </c>
    </row>
    <row r="116" spans="1:2" x14ac:dyDescent="0.25">
      <c r="A116" s="9"/>
      <c r="B116" s="114"/>
    </row>
    <row r="117" spans="1:2" x14ac:dyDescent="0.25">
      <c r="A117" s="9" t="s">
        <v>109</v>
      </c>
      <c r="B117" s="113"/>
    </row>
    <row r="118" spans="1:2" x14ac:dyDescent="0.25">
      <c r="A118" s="10" t="s">
        <v>110</v>
      </c>
      <c r="B118" s="113">
        <f>Assumptions!F123</f>
        <v>0</v>
      </c>
    </row>
    <row r="119" spans="1:2" x14ac:dyDescent="0.25">
      <c r="A119" s="10" t="s">
        <v>111</v>
      </c>
      <c r="B119" s="116">
        <f>Assumptions!F124</f>
        <v>0</v>
      </c>
    </row>
    <row r="120" spans="1:2" x14ac:dyDescent="0.25">
      <c r="A120" s="9" t="s">
        <v>219</v>
      </c>
      <c r="B120" s="114">
        <f>SUM(B118:B119)</f>
        <v>0</v>
      </c>
    </row>
    <row r="121" spans="1:2" x14ac:dyDescent="0.25">
      <c r="A121" s="9"/>
      <c r="B121" s="114"/>
    </row>
    <row r="122" spans="1:2" x14ac:dyDescent="0.25">
      <c r="A122" s="9" t="s">
        <v>234</v>
      </c>
      <c r="B122" s="113"/>
    </row>
    <row r="123" spans="1:2" x14ac:dyDescent="0.25">
      <c r="A123" s="10" t="s">
        <v>40</v>
      </c>
      <c r="B123" s="113">
        <f>IF(AND(Assumptions!$H127="Total"),Assumptions!F127,IF(AND(Assumptions!$H127="Per Pupil"),Assumptions!F127*Assumptions!F$24,0))</f>
        <v>0</v>
      </c>
    </row>
    <row r="124" spans="1:2" x14ac:dyDescent="0.25">
      <c r="A124" s="10" t="s">
        <v>41</v>
      </c>
      <c r="B124" s="113">
        <f>IF(AND(Assumptions!$H128="Total"),Assumptions!F128,IF(AND(Assumptions!$H128="Per Pupil"),Assumptions!F128*Assumptions!F$24,0))</f>
        <v>0</v>
      </c>
    </row>
    <row r="125" spans="1:2" x14ac:dyDescent="0.25">
      <c r="A125" s="53" t="s">
        <v>229</v>
      </c>
      <c r="B125" s="113">
        <f>IF(AND(Assumptions!$H129="Total"),Assumptions!F129,IF(AND(Assumptions!$H129="Per Pupil"),Assumptions!F129*Assumptions!F$24,0))</f>
        <v>0</v>
      </c>
    </row>
    <row r="126" spans="1:2" x14ac:dyDescent="0.25">
      <c r="A126" s="10" t="s">
        <v>15</v>
      </c>
      <c r="B126" s="113">
        <f>IF(AND(Assumptions!$H130="Total"),Assumptions!F130,IF(AND(Assumptions!$H130="Per Pupil"),Assumptions!F130*Assumptions!F$24,0))</f>
        <v>0</v>
      </c>
    </row>
    <row r="127" spans="1:2" x14ac:dyDescent="0.25">
      <c r="A127" s="10" t="s">
        <v>16</v>
      </c>
      <c r="B127" s="113">
        <f>IF(AND(Assumptions!$H131="Total"),Assumptions!F131,IF(AND(Assumptions!$H131="Per Pupil"),Assumptions!F131*Assumptions!F$24,0))</f>
        <v>0</v>
      </c>
    </row>
    <row r="128" spans="1:2" x14ac:dyDescent="0.25">
      <c r="A128" s="10" t="s">
        <v>10</v>
      </c>
      <c r="B128" s="113">
        <f>IF(AND(Assumptions!$H132="Total"),Assumptions!F132,IF(AND(Assumptions!$H132="Per Pupil"),Assumptions!F132*Assumptions!F$24,0))</f>
        <v>0</v>
      </c>
    </row>
    <row r="129" spans="1:2" x14ac:dyDescent="0.25">
      <c r="A129" s="10" t="s">
        <v>230</v>
      </c>
      <c r="B129" s="113">
        <f>IF(AND(Assumptions!$H133="Total"),Assumptions!F133,IF(AND(Assumptions!$H133="Per Pupil"),Assumptions!F133*Assumptions!F$24,0))</f>
        <v>0</v>
      </c>
    </row>
    <row r="130" spans="1:2" x14ac:dyDescent="0.25">
      <c r="A130" s="10" t="s">
        <v>42</v>
      </c>
      <c r="B130" s="113">
        <f>IF(AND(Assumptions!$H134="Total"),Assumptions!F134,IF(AND(Assumptions!$H134="Per Pupil"),Assumptions!F134*Assumptions!F$24,0))</f>
        <v>0</v>
      </c>
    </row>
    <row r="131" spans="1:2" x14ac:dyDescent="0.25">
      <c r="A131" s="10" t="s">
        <v>288</v>
      </c>
      <c r="B131" s="113">
        <f>IF(AND(Assumptions!$H139="Total"),Assumptions!F139,IF(AND(Assumptions!$H139="Per Pupil"),Assumptions!F139*Assumptions!F$24,0))</f>
        <v>0</v>
      </c>
    </row>
    <row r="132" spans="1:2" x14ac:dyDescent="0.25">
      <c r="A132" s="10" t="s">
        <v>231</v>
      </c>
      <c r="B132" s="113">
        <f>IF(AND(Assumptions!$H140="Total"),Assumptions!F140,IF(AND(Assumptions!$H140="Per Pupil"),Assumptions!F140*Assumptions!F$24,0))</f>
        <v>0</v>
      </c>
    </row>
    <row r="133" spans="1:2" x14ac:dyDescent="0.25">
      <c r="A133" s="10" t="s">
        <v>43</v>
      </c>
      <c r="B133" s="113">
        <f>IF(AND(Assumptions!$H141="Total"),Assumptions!F141,IF(AND(Assumptions!$H141="Per Pupil"),Assumptions!F141*Assumptions!F$24,0))</f>
        <v>0</v>
      </c>
    </row>
    <row r="134" spans="1:2" x14ac:dyDescent="0.25">
      <c r="A134" s="10" t="s">
        <v>280</v>
      </c>
      <c r="B134" s="113">
        <f>IF(AND(Assumptions!$H142="Total"),Assumptions!F142,IF(AND(Assumptions!$H142="Per Pupil"),Assumptions!F142*Assumptions!F$24,0))</f>
        <v>0</v>
      </c>
    </row>
    <row r="135" spans="1:2" x14ac:dyDescent="0.25">
      <c r="A135" s="10" t="s">
        <v>232</v>
      </c>
      <c r="B135" s="113">
        <f>IF(AND(Assumptions!$H143="Total"),Assumptions!F143,IF(AND(Assumptions!$H143="Per Pupil"),Assumptions!F143*Assumptions!F$24,0))</f>
        <v>0</v>
      </c>
    </row>
    <row r="136" spans="1:2" x14ac:dyDescent="0.25">
      <c r="A136" s="10" t="s">
        <v>44</v>
      </c>
      <c r="B136" s="113">
        <f>IF(AND(Assumptions!$H144="Total"),Assumptions!F144,IF(AND(Assumptions!$H144="Per Pupil"),Assumptions!F144*Assumptions!F$24,0))</f>
        <v>0</v>
      </c>
    </row>
    <row r="137" spans="1:2" x14ac:dyDescent="0.25">
      <c r="A137" s="10" t="s">
        <v>11</v>
      </c>
      <c r="B137" s="113">
        <f>IF(AND(Assumptions!$H145="Total"),Assumptions!F145,IF(AND(Assumptions!$H145="Per Pupil"),Assumptions!F145*Assumptions!F$24,0))</f>
        <v>0</v>
      </c>
    </row>
    <row r="138" spans="1:2" x14ac:dyDescent="0.25">
      <c r="A138" s="10" t="s">
        <v>12</v>
      </c>
      <c r="B138" s="113">
        <f>IF(AND(Assumptions!$H146="Total"),Assumptions!F146,IF(AND(Assumptions!$H146="Per Pupil"),Assumptions!F146*Assumptions!F$24,0))</f>
        <v>0</v>
      </c>
    </row>
    <row r="139" spans="1:2" x14ac:dyDescent="0.25">
      <c r="A139" s="10" t="s">
        <v>233</v>
      </c>
      <c r="B139" s="113">
        <f>IF(AND(Assumptions!$H147="Total"),Assumptions!F147,IF(AND(Assumptions!$H147="Per Pupil"),Assumptions!F147*Assumptions!F$24,0))</f>
        <v>0</v>
      </c>
    </row>
    <row r="140" spans="1:2" x14ac:dyDescent="0.25">
      <c r="A140" s="10" t="s">
        <v>299</v>
      </c>
      <c r="B140" s="113">
        <f>IF(AND(Assumptions!$H148="Total"),Assumptions!F148,IF(AND(Assumptions!$H148="Per Pupil"),Assumptions!F148*Assumptions!F$24,0))</f>
        <v>0</v>
      </c>
    </row>
    <row r="141" spans="1:2" x14ac:dyDescent="0.25">
      <c r="A141" s="10" t="s">
        <v>300</v>
      </c>
      <c r="B141" s="113">
        <f>IF(AND(Assumptions!$H149="Total"),Assumptions!F149,IF(AND(Assumptions!$H149="Per Pupil"),Assumptions!F149*Assumptions!F$24,0))</f>
        <v>0</v>
      </c>
    </row>
    <row r="142" spans="1:2" x14ac:dyDescent="0.25">
      <c r="A142" s="10" t="s">
        <v>13</v>
      </c>
      <c r="B142" s="117">
        <f>IF(AND(Assumptions!$H150="Total"),Assumptions!F150,IF(AND(Assumptions!$H150="Per Pupil"),Assumptions!F150*Assumptions!F$24,0))</f>
        <v>0</v>
      </c>
    </row>
    <row r="143" spans="1:2" x14ac:dyDescent="0.25">
      <c r="A143" s="10" t="str">
        <f>Assumptions!A151</f>
        <v>Other</v>
      </c>
      <c r="B143" s="117">
        <f>IF(AND(Assumptions!$H151="Total"),Assumptions!F151,IF(AND(Assumptions!$H151="Per Pupil"),Assumptions!F151*Assumptions!F$24,0))</f>
        <v>0</v>
      </c>
    </row>
    <row r="144" spans="1:2" x14ac:dyDescent="0.25">
      <c r="A144" s="10" t="str">
        <f>Assumptions!A152</f>
        <v>Other</v>
      </c>
      <c r="B144" s="117">
        <f>IF(AND(Assumptions!$H152="Total"),Assumptions!F152,IF(AND(Assumptions!$H152="Per Pupil"),Assumptions!F152*Assumptions!F$24,0))</f>
        <v>0</v>
      </c>
    </row>
    <row r="145" spans="1:2" x14ac:dyDescent="0.25">
      <c r="A145" s="10" t="str">
        <f>Assumptions!A153</f>
        <v>Other</v>
      </c>
      <c r="B145" s="117">
        <f>IF(AND(Assumptions!$H153="Total"),Assumptions!F153,IF(AND(Assumptions!$H153="Per Pupil"),Assumptions!F153*Assumptions!F$24,0))</f>
        <v>0</v>
      </c>
    </row>
    <row r="146" spans="1:2" x14ac:dyDescent="0.25">
      <c r="A146" s="10" t="str">
        <f>Assumptions!A154</f>
        <v>Other</v>
      </c>
      <c r="B146" s="117">
        <f>IF(AND(Assumptions!$H154="Total"),Assumptions!F154,IF(AND(Assumptions!$H154="Per Pupil"),Assumptions!F154*Assumptions!F$24,0))</f>
        <v>0</v>
      </c>
    </row>
    <row r="147" spans="1:2" x14ac:dyDescent="0.25">
      <c r="A147" s="10" t="str">
        <f>Assumptions!A155</f>
        <v>Other</v>
      </c>
      <c r="B147" s="117">
        <f>IF(AND(Assumptions!$H155="Total"),Assumptions!F155,IF(AND(Assumptions!$H155="Per Pupil"),Assumptions!F155*Assumptions!F$24,0))</f>
        <v>0</v>
      </c>
    </row>
    <row r="148" spans="1:2" x14ac:dyDescent="0.25">
      <c r="A148" s="10" t="str">
        <f>Assumptions!A156</f>
        <v>Other</v>
      </c>
      <c r="B148" s="117">
        <f>IF(AND(Assumptions!$H156="Total"),Assumptions!F156,IF(AND(Assumptions!$H156="Per Pupil"),Assumptions!F156*Assumptions!F$24,0))</f>
        <v>0</v>
      </c>
    </row>
    <row r="149" spans="1:2" x14ac:dyDescent="0.25">
      <c r="A149" s="10" t="str">
        <f>Assumptions!A157</f>
        <v>Other</v>
      </c>
      <c r="B149" s="117">
        <f>IF(AND(Assumptions!$H157="Total"),Assumptions!F157,IF(AND(Assumptions!$H157="Per Pupil"),Assumptions!F157*Assumptions!F$24,0))</f>
        <v>0</v>
      </c>
    </row>
    <row r="150" spans="1:2" x14ac:dyDescent="0.25">
      <c r="A150" s="10" t="str">
        <f>Assumptions!A158</f>
        <v>Other</v>
      </c>
      <c r="B150" s="116">
        <f>IF(AND(Assumptions!$H158="Total"),Assumptions!F158,IF(AND(Assumptions!$H158="Per Pupil"),Assumptions!F158*Assumptions!F$24,0))</f>
        <v>0</v>
      </c>
    </row>
    <row r="151" spans="1:2" x14ac:dyDescent="0.25">
      <c r="A151" s="9" t="s">
        <v>235</v>
      </c>
      <c r="B151" s="114">
        <f>SUM(B123:B150)</f>
        <v>0</v>
      </c>
    </row>
    <row r="152" spans="1:2" x14ac:dyDescent="0.25">
      <c r="A152" s="9"/>
      <c r="B152" s="114"/>
    </row>
    <row r="153" spans="1:2" x14ac:dyDescent="0.25">
      <c r="A153" s="9" t="s">
        <v>225</v>
      </c>
      <c r="B153" s="113"/>
    </row>
    <row r="154" spans="1:2" x14ac:dyDescent="0.25">
      <c r="A154" s="10" t="s">
        <v>223</v>
      </c>
      <c r="B154" s="113">
        <f>Assumptions!F161</f>
        <v>0</v>
      </c>
    </row>
    <row r="155" spans="1:2" x14ac:dyDescent="0.25">
      <c r="A155" s="10" t="s">
        <v>14</v>
      </c>
      <c r="B155" s="113">
        <f>Assumptions!F162</f>
        <v>0</v>
      </c>
    </row>
    <row r="156" spans="1:2" x14ac:dyDescent="0.25">
      <c r="A156" s="10" t="s">
        <v>224</v>
      </c>
      <c r="B156" s="113">
        <f>Assumptions!F163</f>
        <v>0</v>
      </c>
    </row>
    <row r="157" spans="1:2" x14ac:dyDescent="0.25">
      <c r="A157" s="10" t="s">
        <v>18</v>
      </c>
      <c r="B157" s="113">
        <f>Assumptions!F164</f>
        <v>0</v>
      </c>
    </row>
    <row r="158" spans="1:2" x14ac:dyDescent="0.25">
      <c r="A158" s="10" t="s">
        <v>17</v>
      </c>
      <c r="B158" s="116">
        <f>Assumptions!F165</f>
        <v>0</v>
      </c>
    </row>
    <row r="159" spans="1:2" x14ac:dyDescent="0.25">
      <c r="A159" s="9" t="s">
        <v>228</v>
      </c>
      <c r="B159" s="114">
        <f>SUM(B154:B158)</f>
        <v>0</v>
      </c>
    </row>
    <row r="160" spans="1:2" x14ac:dyDescent="0.25">
      <c r="A160" s="9"/>
      <c r="B160" s="114"/>
    </row>
    <row r="161" spans="1:2" x14ac:dyDescent="0.25">
      <c r="A161" s="9" t="s">
        <v>226</v>
      </c>
      <c r="B161" s="114"/>
    </row>
    <row r="162" spans="1:2" x14ac:dyDescent="0.25">
      <c r="A162" s="10" t="s">
        <v>19</v>
      </c>
      <c r="B162" s="113">
        <f>Assumptions!F168</f>
        <v>0</v>
      </c>
    </row>
    <row r="163" spans="1:2" x14ac:dyDescent="0.25">
      <c r="A163" s="10" t="s">
        <v>20</v>
      </c>
      <c r="B163" s="113">
        <f>Assumptions!F169</f>
        <v>0</v>
      </c>
    </row>
    <row r="164" spans="1:2" x14ac:dyDescent="0.25">
      <c r="A164" s="10" t="s">
        <v>21</v>
      </c>
      <c r="B164" s="113">
        <f>Assumptions!F170</f>
        <v>0</v>
      </c>
    </row>
    <row r="165" spans="1:2" x14ac:dyDescent="0.25">
      <c r="A165" s="10" t="s">
        <v>22</v>
      </c>
      <c r="B165" s="116">
        <f>Assumptions!F171</f>
        <v>0</v>
      </c>
    </row>
    <row r="166" spans="1:2" x14ac:dyDescent="0.25">
      <c r="A166" s="9" t="s">
        <v>45</v>
      </c>
      <c r="B166" s="114">
        <f>SUM(B162:B165)</f>
        <v>0</v>
      </c>
    </row>
    <row r="167" spans="1:2" x14ac:dyDescent="0.25">
      <c r="A167" s="9"/>
      <c r="B167" s="114"/>
    </row>
    <row r="168" spans="1:2" x14ac:dyDescent="0.25">
      <c r="A168" s="9" t="s">
        <v>227</v>
      </c>
      <c r="B168" s="114"/>
    </row>
    <row r="169" spans="1:2" x14ac:dyDescent="0.25">
      <c r="A169" s="10" t="s">
        <v>23</v>
      </c>
      <c r="B169" s="113">
        <f>Assumptions!F174</f>
        <v>0</v>
      </c>
    </row>
    <row r="170" spans="1:2" x14ac:dyDescent="0.25">
      <c r="A170" s="10" t="s">
        <v>66</v>
      </c>
      <c r="B170" s="116">
        <f>Assumptions!F175</f>
        <v>0</v>
      </c>
    </row>
    <row r="171" spans="1:2" x14ac:dyDescent="0.25">
      <c r="A171" s="9" t="s">
        <v>46</v>
      </c>
      <c r="B171" s="114">
        <f>SUM(B169:B170)</f>
        <v>0</v>
      </c>
    </row>
    <row r="172" spans="1:2" x14ac:dyDescent="0.25">
      <c r="A172" s="9"/>
      <c r="B172" s="114"/>
    </row>
    <row r="173" spans="1:2" ht="15.75" x14ac:dyDescent="0.25">
      <c r="A173" s="58" t="s">
        <v>47</v>
      </c>
      <c r="B173" s="115">
        <f>B171+B166+B159+B151+B120+B115+B107+B101+B94+B90+B84+B79+B71+B55</f>
        <v>0</v>
      </c>
    </row>
    <row r="174" spans="1:2" x14ac:dyDescent="0.25">
      <c r="A174" s="1"/>
      <c r="B174" s="114"/>
    </row>
    <row r="175" spans="1:2" x14ac:dyDescent="0.25">
      <c r="A175" s="1" t="s">
        <v>67</v>
      </c>
      <c r="B175" s="122">
        <f>+'Year 3'!B175</f>
        <v>0</v>
      </c>
    </row>
    <row r="176" spans="1:2" x14ac:dyDescent="0.25">
      <c r="A176" s="8"/>
      <c r="B176" s="113"/>
    </row>
    <row r="177" spans="1:2" ht="15.75" x14ac:dyDescent="0.25">
      <c r="A177" s="241" t="s">
        <v>48</v>
      </c>
      <c r="B177" s="114">
        <f>B28-B173-B175</f>
        <v>0</v>
      </c>
    </row>
    <row r="178" spans="1:2" ht="30" x14ac:dyDescent="0.25">
      <c r="A178" s="242" t="s">
        <v>383</v>
      </c>
      <c r="B178" s="118">
        <f>(B28-B26)*0.03-B181</f>
        <v>0</v>
      </c>
    </row>
    <row r="179" spans="1:2" x14ac:dyDescent="0.25">
      <c r="A179" s="243" t="s">
        <v>58</v>
      </c>
      <c r="B179" s="113">
        <f>B177-B178</f>
        <v>0</v>
      </c>
    </row>
    <row r="180" spans="1:2" x14ac:dyDescent="0.25">
      <c r="A180" s="223"/>
      <c r="B180" s="113"/>
    </row>
    <row r="181" spans="1:2" x14ac:dyDescent="0.25">
      <c r="A181" s="244" t="s">
        <v>384</v>
      </c>
      <c r="B181" s="114">
        <f>'Year 3'!B182</f>
        <v>0</v>
      </c>
    </row>
    <row r="182" spans="1:2" x14ac:dyDescent="0.25">
      <c r="A182" s="244" t="s">
        <v>385</v>
      </c>
      <c r="B182" s="114">
        <f>B178+B181</f>
        <v>0</v>
      </c>
    </row>
    <row r="183" spans="1:2" x14ac:dyDescent="0.25">
      <c r="A183" s="223"/>
      <c r="B183" s="113"/>
    </row>
    <row r="184" spans="1:2" x14ac:dyDescent="0.25">
      <c r="A184" s="244" t="s">
        <v>51</v>
      </c>
      <c r="B184" s="114">
        <f>'Year 3'!B185</f>
        <v>0</v>
      </c>
    </row>
    <row r="185" spans="1:2" x14ac:dyDescent="0.25">
      <c r="A185" s="244" t="s">
        <v>52</v>
      </c>
      <c r="B185" s="114">
        <f>B184+B177</f>
        <v>0</v>
      </c>
    </row>
    <row r="186" spans="1:2" x14ac:dyDescent="0.25">
      <c r="A186" s="10"/>
      <c r="B186" s="245"/>
    </row>
    <row r="187" spans="1:2" x14ac:dyDescent="0.25">
      <c r="A187" s="10"/>
      <c r="B187" s="245"/>
    </row>
    <row r="188" spans="1:2" x14ac:dyDescent="0.25">
      <c r="A188" s="9"/>
      <c r="B188" s="246"/>
    </row>
    <row r="189" spans="1:2" x14ac:dyDescent="0.25">
      <c r="A189" s="9"/>
      <c r="B189" s="246"/>
    </row>
    <row r="190" spans="1:2" x14ac:dyDescent="0.25">
      <c r="A190" s="9"/>
      <c r="B190" s="246"/>
    </row>
    <row r="191" spans="1:2" x14ac:dyDescent="0.25">
      <c r="A191" s="10"/>
      <c r="B191" s="245"/>
    </row>
    <row r="192" spans="1:2" x14ac:dyDescent="0.25">
      <c r="A192" s="10"/>
      <c r="B192" s="245"/>
    </row>
    <row r="193" spans="1:24" x14ac:dyDescent="0.25">
      <c r="A193" s="9"/>
      <c r="B193" s="246"/>
      <c r="W193" s="183" t="e">
        <f>(SUM(Assumptions!F71:F83,Assumptions!F86:F90,Assumptions!F93:F94,Assumptions!F97:F99,Assumptions!#REF!,Assumptions!F102:F102,Assumptions!F105:F105,Assumptions!#REF!,Assumptions!#REF!,Assumptions!#REF!,Assumptions!F106:F108,Assumptions!F111:F116,Assumptions!F123:F124,Assumptions!F161:F165,Assumptions!F168:F171,Assumptions!F174:F175)+IF(AND(Assumptions!$H127="Total"),Assumptions!F127,IF(AND(Assumptions!$H127="Per Pupil"),Assumptions!F127*Assumptions!F$24,0))+IF(AND(Assumptions!$H128="Total"),Assumptions!F128,IF(AND(Assumptions!$H128="Per Pupil"),Assumptions!F128*Assumptions!F$24,0))+IF(AND(Assumptions!$H129="Total"),Assumptions!F129,IF(AND(Assumptions!$H129="Per Pupil"),Assumptions!F129*Assumptions!F$24,0))+IF(AND(Assumptions!$H130="Total"),Assumptions!F130,IF(AND(Assumptions!$H130="Per Pupil"),Assumptions!F130*Assumptions!F$24,0))+IF(AND(Assumptions!$H131="Total"),Assumptions!F131,IF(AND(Assumptions!$H131="Per Pupil"),Assumptions!F131*Assumptions!F$24,0))+IF(AND(Assumptions!$H132="Total"),Assumptions!F132,IF(AND(Assumptions!$H132="Per Pupil"),Assumptions!F132*Assumptions!F$24,0))+IF(AND(Assumptions!$H133="Total"),Assumptions!F133,IF(AND(Assumptions!$H133="Per Pupil"),Assumptions!F133*Assumptions!F$24,0))+IF(AND(Assumptions!$H134="Total"),Assumptions!F134,IF(AND(Assumptions!$H134="Per Pupil"),Assumptions!F134*Assumptions!F$24,0))+IF(AND(Assumptions!$H139="Total"),Assumptions!F139,IF(AND(Assumptions!$H139="Per Pupil"),Assumptions!F139*Assumptions!F$24,0))+IF(AND(Assumptions!$H140="Total"),Assumptions!F140,IF(AND(Assumptions!$H140="Per Pupil"),Assumptions!F140*Assumptions!F$24,0))+IF(AND(Assumptions!$H141="Total"),Assumptions!F141,IF(AND(Assumptions!$H141="Per Pupil"),Assumptions!F141*Assumptions!F$24,0))+IF(AND(Assumptions!$H142="Total"),Assumptions!F142,IF(AND(Assumptions!$H142="Per Pupil"),Assumptions!F142*Assumptions!F$24,0))+IF(AND(Assumptions!$H143="Total"),Assumptions!F143,IF(AND(Assumptions!$H143="Per Pupil"),Assumptions!F143*Assumptions!F$24,0))+IF(AND(Assumptions!$H144="Total"),Assumptions!F144,IF(AND(Assumptions!$H144="Per Pupil"),Assumptions!F144*Assumptions!F$24,0))+IF(AND(Assumptions!$H145="Total"),Assumptions!F145,IF(AND(Assumptions!$H145="Per Pupil"),Assumptions!F145*Assumptions!F$24,0))+IF(AND(Assumptions!$H146="Total"),Assumptions!F146,IF(AND(Assumptions!$H146="Per Pupil"),Assumptions!F146*Assumptions!F$24,0))+IF(AND(Assumptions!$H147="Total"),Assumptions!F147,IF(AND(Assumptions!$H147="Per Pupil"),Assumptions!F147*Assumptions!F$24,0))+IF(AND(Assumptions!$H148="Total"),Assumptions!F148,IF(AND(Assumptions!$H148="Per Pupil"),Assumptions!F148*Assumptions!F$24,0))+IF(AND(Assumptions!$H149="Total"),Assumptions!F149,IF(AND(Assumptions!$H149="Per Pupil"),Assumptions!F149*Assumptions!F$24,0))+IF(AND(Assumptions!$H150="Total"),Assumptions!F150,IF(AND(Assumptions!$H150="Per Pupil"),Assumptions!F150*Assumptions!F$24,0))+IF(AND(Assumptions!$H151="Total"),Assumptions!F151,IF(AND(Assumptions!$H151="Per Pupil"),Assumptions!F151*Assumptions!F$24,0))+IF(AND(Assumptions!$H152="Total"),Assumptions!F152,IF(AND(Assumptions!$H152="Per Pupil"),Assumptions!F152*Assumptions!F$24,0))+IF(AND(Assumptions!$H153="Total"),Assumptions!F153,IF(AND(Assumptions!$H153="Per Pupil"),Assumptions!F153*Assumptions!F$24,0))+IF(AND(Assumptions!$H154="Total"),Assumptions!F154,IF(AND(Assumptions!$H154="Per Pupil"),Assumptions!F154*Assumptions!F$24,0))+IF(AND(Assumptions!$H155="Total"),Assumptions!F155,IF(AND(Assumptions!$H155="Per Pupil"),Assumptions!F155*Assumptions!F$24,0))+IF(AND(Assumptions!$H156="Total"),Assumptions!F156,IF(AND(Assumptions!$H156="Per Pupil"),Assumptions!F156*Assumptions!F$24,0))+IF(AND(Assumptions!$H157="Total"),Assumptions!F157,IF(AND(Assumptions!$H157="Per Pupil"),Assumptions!F157*Assumptions!F$24,0))+IF(AND(Assumptions!$H158="Total"),Assumptions!F158,IF(AND(Assumptions!$H158="Per Pupil"),Assumptions!F158*Assumptions!F$24,0)))-($B$195-$B$55)</f>
        <v>#REF!</v>
      </c>
      <c r="X193" s="183"/>
    </row>
    <row r="194" spans="1:24" x14ac:dyDescent="0.25">
      <c r="A194" s="9"/>
      <c r="B194" s="246"/>
    </row>
    <row r="195" spans="1:24" ht="15.75" x14ac:dyDescent="0.25">
      <c r="A195" s="247"/>
      <c r="B195" s="246"/>
    </row>
    <row r="196" spans="1:24" x14ac:dyDescent="0.25">
      <c r="A196" s="1"/>
      <c r="B196" s="246"/>
    </row>
    <row r="197" spans="1:24" x14ac:dyDescent="0.25">
      <c r="A197" s="1"/>
      <c r="B197" s="248"/>
    </row>
    <row r="198" spans="1:24" x14ac:dyDescent="0.25">
      <c r="A198" s="8"/>
      <c r="B198" s="245"/>
    </row>
    <row r="199" spans="1:24" ht="15.75" x14ac:dyDescent="0.25">
      <c r="A199" s="249"/>
      <c r="B199" s="250"/>
    </row>
    <row r="200" spans="1:24" x14ac:dyDescent="0.25">
      <c r="A200" s="213"/>
      <c r="B200" s="251"/>
    </row>
    <row r="201" spans="1:24" x14ac:dyDescent="0.25">
      <c r="A201" s="213"/>
      <c r="B201" s="251"/>
    </row>
    <row r="202" spans="1:24" x14ac:dyDescent="0.25">
      <c r="A202" s="209"/>
      <c r="B202" s="251"/>
    </row>
    <row r="203" spans="1:24" x14ac:dyDescent="0.25">
      <c r="A203" s="215"/>
      <c r="B203" s="250"/>
    </row>
    <row r="204" spans="1:24" x14ac:dyDescent="0.25">
      <c r="A204" s="215"/>
      <c r="B204" s="250"/>
    </row>
  </sheetData>
  <mergeCells count="3">
    <mergeCell ref="A1:B1"/>
    <mergeCell ref="A2:B2"/>
    <mergeCell ref="A6:B6"/>
  </mergeCells>
  <pageMargins left="0.7" right="0.7" top="0.75" bottom="0.75" header="0.3" footer="0.3"/>
  <pageSetup scale="60" fitToWidth="0" fitToHeight="3" orientation="portrait" r:id="rId1"/>
  <rowBreaks count="1" manualBreakCount="1">
    <brk id="12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X204"/>
  <sheetViews>
    <sheetView zoomScaleNormal="100" workbookViewId="0">
      <pane ySplit="5" topLeftCell="A6" activePane="bottomLeft" state="frozen"/>
      <selection activeCell="B56" sqref="B56"/>
      <selection pane="bottomLeft" activeCell="A6" sqref="A6:B6"/>
    </sheetView>
  </sheetViews>
  <sheetFormatPr defaultRowHeight="15" x14ac:dyDescent="0.25"/>
  <cols>
    <col min="1" max="1" width="71.28515625" bestFit="1" customWidth="1"/>
    <col min="2" max="2" width="14.28515625" customWidth="1"/>
  </cols>
  <sheetData>
    <row r="1" spans="1:2" s="2" customFormat="1" ht="18.75" x14ac:dyDescent="0.3">
      <c r="A1" s="382" t="str">
        <f>TEXT(Assumptions!A1,1)</f>
        <v>INSERT SCHOOL NAME</v>
      </c>
      <c r="B1" s="383"/>
    </row>
    <row r="2" spans="1:2" s="2" customFormat="1" ht="18.75" x14ac:dyDescent="0.3">
      <c r="A2" s="384" t="s">
        <v>72</v>
      </c>
      <c r="B2" s="384"/>
    </row>
    <row r="3" spans="1:2" s="2" customFormat="1" ht="18.75" x14ac:dyDescent="0.3">
      <c r="A3" s="12" t="s">
        <v>119</v>
      </c>
      <c r="B3" s="13">
        <f>Assumptions!G23</f>
        <v>0</v>
      </c>
    </row>
    <row r="4" spans="1:2" x14ac:dyDescent="0.25">
      <c r="A4" s="12" t="s">
        <v>49</v>
      </c>
      <c r="B4" s="13">
        <f>Assumptions!G24</f>
        <v>0</v>
      </c>
    </row>
    <row r="5" spans="1:2" ht="16.5" thickBot="1" x14ac:dyDescent="0.3">
      <c r="A5" s="49"/>
      <c r="B5" s="50" t="s">
        <v>118</v>
      </c>
    </row>
    <row r="6" spans="1:2" ht="19.5" thickBot="1" x14ac:dyDescent="0.35">
      <c r="A6" s="385" t="s">
        <v>56</v>
      </c>
      <c r="B6" s="386"/>
    </row>
    <row r="7" spans="1:2" x14ac:dyDescent="0.25">
      <c r="A7" s="9" t="s">
        <v>237</v>
      </c>
      <c r="B7" s="7"/>
    </row>
    <row r="8" spans="1:2" x14ac:dyDescent="0.25">
      <c r="A8" s="10" t="s">
        <v>76</v>
      </c>
      <c r="B8" s="113">
        <f>ROUND(Assumptions!G30*Assumptions!G23,0)</f>
        <v>0</v>
      </c>
    </row>
    <row r="9" spans="1:2" x14ac:dyDescent="0.25">
      <c r="A9" s="10" t="s">
        <v>78</v>
      </c>
      <c r="B9" s="113">
        <f>Assumptions!G31</f>
        <v>0</v>
      </c>
    </row>
    <row r="10" spans="1:2" x14ac:dyDescent="0.25">
      <c r="A10" s="10" t="s">
        <v>79</v>
      </c>
      <c r="B10" s="113">
        <f>Assumptions!G33</f>
        <v>0</v>
      </c>
    </row>
    <row r="11" spans="1:2" x14ac:dyDescent="0.25">
      <c r="A11" s="10" t="s">
        <v>37</v>
      </c>
      <c r="B11" s="113">
        <f>Assumptions!G32</f>
        <v>0</v>
      </c>
    </row>
    <row r="12" spans="1:2" x14ac:dyDescent="0.25">
      <c r="A12" s="10" t="s">
        <v>81</v>
      </c>
      <c r="B12" s="113">
        <f>Assumptions!G35</f>
        <v>0</v>
      </c>
    </row>
    <row r="13" spans="1:2" x14ac:dyDescent="0.25">
      <c r="A13" s="10" t="s">
        <v>80</v>
      </c>
      <c r="B13" s="113">
        <f>Assumptions!G34</f>
        <v>0</v>
      </c>
    </row>
    <row r="14" spans="1:2" x14ac:dyDescent="0.25">
      <c r="A14" s="10" t="s">
        <v>83</v>
      </c>
      <c r="B14" s="113">
        <f>Assumptions!G37</f>
        <v>0</v>
      </c>
    </row>
    <row r="15" spans="1:2" x14ac:dyDescent="0.25">
      <c r="A15" s="10" t="s">
        <v>82</v>
      </c>
      <c r="B15" s="116">
        <f>Assumptions!G36</f>
        <v>0</v>
      </c>
    </row>
    <row r="16" spans="1:2" x14ac:dyDescent="0.25">
      <c r="A16" s="9" t="s">
        <v>238</v>
      </c>
      <c r="B16" s="114">
        <f>SUM(B8:B15)</f>
        <v>0</v>
      </c>
    </row>
    <row r="17" spans="1:24" x14ac:dyDescent="0.25">
      <c r="A17" s="10"/>
      <c r="B17" s="113"/>
    </row>
    <row r="18" spans="1:24" x14ac:dyDescent="0.25">
      <c r="A18" s="9" t="s">
        <v>239</v>
      </c>
      <c r="B18" s="113"/>
    </row>
    <row r="19" spans="1:24" x14ac:dyDescent="0.25">
      <c r="A19" s="10" t="s">
        <v>252</v>
      </c>
      <c r="B19" s="113">
        <f>ROUND(Assumptions!G29*Assumptions!G24,0)</f>
        <v>0</v>
      </c>
    </row>
    <row r="20" spans="1:24" x14ac:dyDescent="0.25">
      <c r="A20" s="10" t="s">
        <v>61</v>
      </c>
      <c r="B20" s="113">
        <f>ROUND(Assumptions!G38*Assumptions!G23,0)</f>
        <v>0</v>
      </c>
    </row>
    <row r="21" spans="1:24" x14ac:dyDescent="0.25">
      <c r="A21" s="10" t="s">
        <v>116</v>
      </c>
      <c r="B21" s="116">
        <f>Assumptions!G40</f>
        <v>0</v>
      </c>
    </row>
    <row r="22" spans="1:24" x14ac:dyDescent="0.25">
      <c r="A22" s="9" t="s">
        <v>240</v>
      </c>
      <c r="B22" s="114">
        <f>SUM(B19:B21)</f>
        <v>0</v>
      </c>
    </row>
    <row r="23" spans="1:24" x14ac:dyDescent="0.25">
      <c r="A23" s="10"/>
      <c r="B23" s="113"/>
    </row>
    <row r="24" spans="1:24" x14ac:dyDescent="0.25">
      <c r="A24" s="9" t="s">
        <v>241</v>
      </c>
      <c r="B24" s="113"/>
    </row>
    <row r="25" spans="1:24" x14ac:dyDescent="0.25">
      <c r="A25" s="10" t="s">
        <v>117</v>
      </c>
      <c r="B25" s="116">
        <f>Assumptions!G39</f>
        <v>0</v>
      </c>
    </row>
    <row r="26" spans="1:24" x14ac:dyDescent="0.25">
      <c r="A26" s="9" t="s">
        <v>54</v>
      </c>
      <c r="B26" s="114">
        <f>SUM(B25:B25)</f>
        <v>0</v>
      </c>
    </row>
    <row r="27" spans="1:24" x14ac:dyDescent="0.25">
      <c r="A27" s="9"/>
      <c r="B27" s="114"/>
    </row>
    <row r="28" spans="1:24" ht="15.75" x14ac:dyDescent="0.25">
      <c r="A28" s="59" t="s">
        <v>55</v>
      </c>
      <c r="B28" s="115">
        <f>SUM(B16,B22,B26)</f>
        <v>0</v>
      </c>
      <c r="W28" s="45">
        <f>(Assumptions!G29*Assumptions!G24+Assumptions!G30*Assumptions!G23+Assumptions!G38*Assumptions!G24+Assumptions!G31+Assumptions!G32+Assumptions!G33+Assumptions!G34+Assumptions!G35+Assumptions!G36+Assumptions!G37+Assumptions!G39+Assumptions!G40)-'Year 0'!$B$28</f>
        <v>0</v>
      </c>
      <c r="X28" t="s">
        <v>329</v>
      </c>
    </row>
    <row r="29" spans="1:24" ht="15.75" thickBot="1" x14ac:dyDescent="0.3">
      <c r="B29" s="113"/>
    </row>
    <row r="30" spans="1:24" ht="19.5" thickBot="1" x14ac:dyDescent="0.35">
      <c r="A30" s="51" t="s">
        <v>57</v>
      </c>
      <c r="B30" s="121"/>
    </row>
    <row r="31" spans="1:24" x14ac:dyDescent="0.25">
      <c r="A31" s="9" t="s">
        <v>248</v>
      </c>
      <c r="B31" s="113"/>
    </row>
    <row r="32" spans="1:24" x14ac:dyDescent="0.25">
      <c r="A32" s="10" t="s">
        <v>202</v>
      </c>
      <c r="B32" s="113">
        <f>Assumptions!G43</f>
        <v>0</v>
      </c>
    </row>
    <row r="33" spans="1:23" x14ac:dyDescent="0.25">
      <c r="A33" s="10" t="s">
        <v>204</v>
      </c>
      <c r="B33" s="116">
        <f>Assumptions!G44</f>
        <v>0</v>
      </c>
    </row>
    <row r="34" spans="1:23" x14ac:dyDescent="0.25">
      <c r="A34" s="9" t="s">
        <v>112</v>
      </c>
      <c r="B34" s="114">
        <f>SUM(B32:B33)</f>
        <v>0</v>
      </c>
    </row>
    <row r="35" spans="1:23" x14ac:dyDescent="0.25">
      <c r="A35" s="9" t="s">
        <v>247</v>
      </c>
      <c r="B35" s="113"/>
    </row>
    <row r="36" spans="1:23" x14ac:dyDescent="0.25">
      <c r="A36" s="10" t="s">
        <v>121</v>
      </c>
      <c r="B36" s="113">
        <f>Assumptions!G48</f>
        <v>0</v>
      </c>
    </row>
    <row r="37" spans="1:23" x14ac:dyDescent="0.25">
      <c r="A37" s="10" t="s">
        <v>207</v>
      </c>
      <c r="B37" s="113">
        <f>Assumptions!G49</f>
        <v>0</v>
      </c>
    </row>
    <row r="38" spans="1:23" x14ac:dyDescent="0.25">
      <c r="A38" s="10" t="s">
        <v>208</v>
      </c>
      <c r="B38" s="113">
        <f>Assumptions!G50</f>
        <v>0</v>
      </c>
    </row>
    <row r="39" spans="1:23" x14ac:dyDescent="0.25">
      <c r="A39" s="10" t="s">
        <v>209</v>
      </c>
      <c r="B39" s="116">
        <f>Assumptions!G51</f>
        <v>0</v>
      </c>
    </row>
    <row r="40" spans="1:23" x14ac:dyDescent="0.25">
      <c r="A40" s="9" t="s">
        <v>113</v>
      </c>
      <c r="B40" s="114">
        <f>SUM(B36:B39)</f>
        <v>0</v>
      </c>
    </row>
    <row r="41" spans="1:23" x14ac:dyDescent="0.25">
      <c r="A41" s="9" t="s">
        <v>246</v>
      </c>
      <c r="B41" s="114"/>
    </row>
    <row r="42" spans="1:23" x14ac:dyDescent="0.25">
      <c r="A42" s="10" t="s">
        <v>210</v>
      </c>
      <c r="B42" s="113">
        <f>Assumptions!G55</f>
        <v>0</v>
      </c>
    </row>
    <row r="43" spans="1:23" x14ac:dyDescent="0.25">
      <c r="A43" s="10" t="s">
        <v>212</v>
      </c>
      <c r="B43" s="117">
        <f>Assumptions!G56</f>
        <v>0</v>
      </c>
    </row>
    <row r="44" spans="1:23" x14ac:dyDescent="0.25">
      <c r="A44" s="10" t="s">
        <v>38</v>
      </c>
      <c r="B44" s="116">
        <f>Assumptions!G57*Assumptions!G59*Assumptions!G58</f>
        <v>0</v>
      </c>
    </row>
    <row r="45" spans="1:23" x14ac:dyDescent="0.25">
      <c r="A45" s="9" t="s">
        <v>215</v>
      </c>
      <c r="B45" s="114">
        <f>SUM(B42:B44)</f>
        <v>0</v>
      </c>
      <c r="W45" s="180">
        <f>(Assumptions!G57*Assumptions!G58*Assumptions!G59+Assumptions!G56+Assumptions!G55+Assumptions!G51+Assumptions!G50+Assumptions!G49+Assumptions!G48+Assumptions!G44+Assumptions!G43)-'Year 1'!$B$45-'Year 1'!$B$40-'Year 1'!$B$34</f>
        <v>0</v>
      </c>
    </row>
    <row r="46" spans="1:23" x14ac:dyDescent="0.25">
      <c r="A46" s="9" t="s">
        <v>245</v>
      </c>
      <c r="B46" s="113"/>
    </row>
    <row r="47" spans="1:23" x14ac:dyDescent="0.25">
      <c r="A47" s="10" t="s">
        <v>84</v>
      </c>
      <c r="B47" s="118">
        <f>ROUND((B34+B40+B45)*Assumptions!G62,0)</f>
        <v>0</v>
      </c>
    </row>
    <row r="48" spans="1:23" x14ac:dyDescent="0.25">
      <c r="A48" s="10" t="s">
        <v>9</v>
      </c>
      <c r="B48" s="118">
        <f>ROUND((B34+B40+B45)*Assumptions!G63,0)</f>
        <v>0</v>
      </c>
    </row>
    <row r="49" spans="1:2" x14ac:dyDescent="0.25">
      <c r="A49" s="10" t="s">
        <v>213</v>
      </c>
      <c r="B49" s="118">
        <f>ROUND((Assumptions!$G$45+Assumptions!$G$52)*Assumptions!G64,0)</f>
        <v>0</v>
      </c>
    </row>
    <row r="50" spans="1:2" x14ac:dyDescent="0.25">
      <c r="A50" s="10" t="s">
        <v>8</v>
      </c>
      <c r="B50" s="118">
        <f>ROUND((Assumptions!$G$45+Assumptions!$G$52)*Assumptions!G65,0)</f>
        <v>0</v>
      </c>
    </row>
    <row r="51" spans="1:2" x14ac:dyDescent="0.25">
      <c r="A51" s="10" t="s">
        <v>7</v>
      </c>
      <c r="B51" s="118">
        <f>ROUND((Assumptions!$G$45+Assumptions!$G$52)*Assumptions!G66,0)</f>
        <v>0</v>
      </c>
    </row>
    <row r="52" spans="1:2" x14ac:dyDescent="0.25">
      <c r="A52" s="53" t="s">
        <v>376</v>
      </c>
      <c r="B52" s="118">
        <f>ROUND((Assumptions!$G$45+Assumptions!$G$52)*Assumptions!G67,0)</f>
        <v>0</v>
      </c>
    </row>
    <row r="53" spans="1:2" x14ac:dyDescent="0.25">
      <c r="A53" s="10" t="s">
        <v>59</v>
      </c>
      <c r="B53" s="119">
        <f>ROUND((Assumptions!$G$45+Assumptions!$G$52)*Assumptions!G68,0)</f>
        <v>0</v>
      </c>
    </row>
    <row r="54" spans="1:2" x14ac:dyDescent="0.25">
      <c r="A54" s="9" t="s">
        <v>114</v>
      </c>
      <c r="B54" s="120">
        <f>SUM(B47:B53)</f>
        <v>0</v>
      </c>
    </row>
    <row r="55" spans="1:2" x14ac:dyDescent="0.25">
      <c r="A55" s="11" t="s">
        <v>53</v>
      </c>
      <c r="B55" s="114">
        <f>B34+B40+B54+B45</f>
        <v>0</v>
      </c>
    </row>
    <row r="56" spans="1:2" x14ac:dyDescent="0.25">
      <c r="A56" s="11"/>
      <c r="B56" s="114"/>
    </row>
    <row r="57" spans="1:2" x14ac:dyDescent="0.25">
      <c r="A57" s="9" t="s">
        <v>85</v>
      </c>
      <c r="B57" s="113"/>
    </row>
    <row r="58" spans="1:2" x14ac:dyDescent="0.25">
      <c r="A58" s="10" t="s">
        <v>86</v>
      </c>
      <c r="B58" s="113">
        <f>Assumptions!G71</f>
        <v>0</v>
      </c>
    </row>
    <row r="59" spans="1:2" x14ac:dyDescent="0.25">
      <c r="A59" s="10" t="s">
        <v>87</v>
      </c>
      <c r="B59" s="113">
        <f>Assumptions!G72</f>
        <v>0</v>
      </c>
    </row>
    <row r="60" spans="1:2" x14ac:dyDescent="0.25">
      <c r="A60" s="10" t="s">
        <v>88</v>
      </c>
      <c r="B60" s="113">
        <f>Assumptions!G73</f>
        <v>0</v>
      </c>
    </row>
    <row r="61" spans="1:2" x14ac:dyDescent="0.25">
      <c r="A61" s="10" t="s">
        <v>89</v>
      </c>
      <c r="B61" s="113">
        <f>Assumptions!G74</f>
        <v>0</v>
      </c>
    </row>
    <row r="62" spans="1:2" x14ac:dyDescent="0.25">
      <c r="A62" s="10" t="s">
        <v>307</v>
      </c>
      <c r="B62" s="113">
        <f>Assumptions!G75</f>
        <v>0</v>
      </c>
    </row>
    <row r="63" spans="1:2" x14ac:dyDescent="0.25">
      <c r="A63" s="10" t="s">
        <v>308</v>
      </c>
      <c r="B63" s="113">
        <f>Assumptions!G76</f>
        <v>0</v>
      </c>
    </row>
    <row r="64" spans="1:2" x14ac:dyDescent="0.25">
      <c r="A64" s="10" t="s">
        <v>90</v>
      </c>
      <c r="B64" s="113">
        <f>Assumptions!G77</f>
        <v>0</v>
      </c>
    </row>
    <row r="65" spans="1:2" x14ac:dyDescent="0.25">
      <c r="A65" s="10" t="s">
        <v>364</v>
      </c>
      <c r="B65" s="113">
        <f>Assumptions!G78</f>
        <v>0</v>
      </c>
    </row>
    <row r="66" spans="1:2" x14ac:dyDescent="0.25">
      <c r="A66" s="10" t="s">
        <v>103</v>
      </c>
      <c r="B66" s="113">
        <f>Assumptions!G79</f>
        <v>0</v>
      </c>
    </row>
    <row r="67" spans="1:2" x14ac:dyDescent="0.25">
      <c r="A67" s="10" t="s">
        <v>401</v>
      </c>
      <c r="B67" s="113">
        <f>Assumptions!G80</f>
        <v>0</v>
      </c>
    </row>
    <row r="68" spans="1:2" x14ac:dyDescent="0.25">
      <c r="A68" s="10" t="s">
        <v>396</v>
      </c>
      <c r="B68" s="113">
        <f>Assumptions!G81</f>
        <v>0</v>
      </c>
    </row>
    <row r="69" spans="1:2" x14ac:dyDescent="0.25">
      <c r="A69" s="10" t="s">
        <v>397</v>
      </c>
      <c r="B69" s="113">
        <f>Assumptions!G82</f>
        <v>0</v>
      </c>
    </row>
    <row r="70" spans="1:2" x14ac:dyDescent="0.25">
      <c r="A70" s="10" t="s">
        <v>160</v>
      </c>
      <c r="B70" s="116">
        <f>Assumptions!G83</f>
        <v>0</v>
      </c>
    </row>
    <row r="71" spans="1:2" x14ac:dyDescent="0.25">
      <c r="A71" s="9" t="s">
        <v>115</v>
      </c>
      <c r="B71" s="114">
        <f>SUM(B58:B70)</f>
        <v>0</v>
      </c>
    </row>
    <row r="72" spans="1:2" x14ac:dyDescent="0.25">
      <c r="A72" s="9"/>
      <c r="B72" s="114"/>
    </row>
    <row r="73" spans="1:2" x14ac:dyDescent="0.25">
      <c r="A73" s="9" t="s">
        <v>91</v>
      </c>
      <c r="B73" s="113"/>
    </row>
    <row r="74" spans="1:2" x14ac:dyDescent="0.25">
      <c r="A74" s="10" t="s">
        <v>92</v>
      </c>
      <c r="B74" s="113">
        <f>Assumptions!G86</f>
        <v>0</v>
      </c>
    </row>
    <row r="75" spans="1:2" x14ac:dyDescent="0.25">
      <c r="A75" s="10" t="s">
        <v>451</v>
      </c>
      <c r="B75" s="113">
        <f>Assumptions!G87</f>
        <v>0</v>
      </c>
    </row>
    <row r="76" spans="1:2" x14ac:dyDescent="0.25">
      <c r="A76" s="10" t="s">
        <v>399</v>
      </c>
      <c r="B76" s="113">
        <f>Assumptions!G88</f>
        <v>0</v>
      </c>
    </row>
    <row r="77" spans="1:2" x14ac:dyDescent="0.25">
      <c r="A77" s="10" t="s">
        <v>398</v>
      </c>
      <c r="B77" s="113">
        <f>Assumptions!G89</f>
        <v>0</v>
      </c>
    </row>
    <row r="78" spans="1:2" x14ac:dyDescent="0.25">
      <c r="A78" s="10" t="s">
        <v>400</v>
      </c>
      <c r="B78" s="113">
        <f>Assumptions!G90</f>
        <v>0</v>
      </c>
    </row>
    <row r="79" spans="1:2" x14ac:dyDescent="0.25">
      <c r="A79" s="9" t="s">
        <v>222</v>
      </c>
      <c r="B79" s="114">
        <f>SUM(B74:B78)</f>
        <v>0</v>
      </c>
    </row>
    <row r="80" spans="1:2" x14ac:dyDescent="0.25">
      <c r="A80" s="9"/>
      <c r="B80" s="114"/>
    </row>
    <row r="81" spans="1:2" x14ac:dyDescent="0.25">
      <c r="A81" s="9" t="s">
        <v>95</v>
      </c>
      <c r="B81" s="113"/>
    </row>
    <row r="82" spans="1:2" x14ac:dyDescent="0.25">
      <c r="A82" s="10" t="s">
        <v>391</v>
      </c>
      <c r="B82" s="113">
        <f>Assumptions!G93</f>
        <v>0</v>
      </c>
    </row>
    <row r="83" spans="1:2" x14ac:dyDescent="0.25">
      <c r="A83" s="10" t="s">
        <v>97</v>
      </c>
      <c r="B83" s="116">
        <f>Assumptions!G94</f>
        <v>0</v>
      </c>
    </row>
    <row r="84" spans="1:2" x14ac:dyDescent="0.25">
      <c r="A84" s="9" t="s">
        <v>221</v>
      </c>
      <c r="B84" s="114">
        <f>SUM(B82:B83)</f>
        <v>0</v>
      </c>
    </row>
    <row r="85" spans="1:2" x14ac:dyDescent="0.25">
      <c r="A85" s="9"/>
      <c r="B85" s="114"/>
    </row>
    <row r="86" spans="1:2" x14ac:dyDescent="0.25">
      <c r="A86" s="9" t="s">
        <v>298</v>
      </c>
      <c r="B86" s="113"/>
    </row>
    <row r="87" spans="1:2" x14ac:dyDescent="0.25">
      <c r="A87" s="10" t="s">
        <v>98</v>
      </c>
      <c r="B87" s="113">
        <f>Assumptions!G97</f>
        <v>0</v>
      </c>
    </row>
    <row r="88" spans="1:2" x14ac:dyDescent="0.25">
      <c r="A88" s="10" t="s">
        <v>99</v>
      </c>
      <c r="B88" s="113">
        <f>Assumptions!G98</f>
        <v>0</v>
      </c>
    </row>
    <row r="89" spans="1:2" x14ac:dyDescent="0.25">
      <c r="A89" s="10" t="s">
        <v>101</v>
      </c>
      <c r="B89" s="116">
        <f>Assumptions!G99</f>
        <v>0</v>
      </c>
    </row>
    <row r="90" spans="1:2" x14ac:dyDescent="0.25">
      <c r="A90" s="9" t="s">
        <v>382</v>
      </c>
      <c r="B90" s="114">
        <f>SUM(B87:B89)</f>
        <v>0</v>
      </c>
    </row>
    <row r="91" spans="1:2" x14ac:dyDescent="0.25">
      <c r="A91" s="9"/>
      <c r="B91" s="114"/>
    </row>
    <row r="92" spans="1:2" x14ac:dyDescent="0.25">
      <c r="A92" s="9" t="s">
        <v>102</v>
      </c>
      <c r="B92" s="113"/>
    </row>
    <row r="93" spans="1:2" x14ac:dyDescent="0.25">
      <c r="A93" s="10" t="s">
        <v>104</v>
      </c>
      <c r="B93" s="116">
        <f>Assumptions!G102</f>
        <v>0</v>
      </c>
    </row>
    <row r="94" spans="1:2" x14ac:dyDescent="0.25">
      <c r="A94" s="9" t="s">
        <v>220</v>
      </c>
      <c r="B94" s="114">
        <f>SUM(B93:B93)</f>
        <v>0</v>
      </c>
    </row>
    <row r="95" spans="1:2" x14ac:dyDescent="0.25">
      <c r="A95" s="9"/>
      <c r="B95" s="114"/>
    </row>
    <row r="96" spans="1:2" x14ac:dyDescent="0.25">
      <c r="A96" s="9" t="s">
        <v>370</v>
      </c>
      <c r="B96" s="113"/>
    </row>
    <row r="97" spans="1:2" x14ac:dyDescent="0.25">
      <c r="A97" s="10" t="s">
        <v>377</v>
      </c>
      <c r="B97" s="113">
        <f>Assumptions!G105</f>
        <v>0</v>
      </c>
    </row>
    <row r="98" spans="1:2" x14ac:dyDescent="0.25">
      <c r="A98" s="10" t="s">
        <v>106</v>
      </c>
      <c r="B98" s="113">
        <f>Assumptions!G106</f>
        <v>0</v>
      </c>
    </row>
    <row r="99" spans="1:2" x14ac:dyDescent="0.25">
      <c r="A99" s="10" t="s">
        <v>108</v>
      </c>
      <c r="B99" s="113">
        <f>Assumptions!G107</f>
        <v>0</v>
      </c>
    </row>
    <row r="100" spans="1:2" x14ac:dyDescent="0.25">
      <c r="A100" s="10" t="s">
        <v>379</v>
      </c>
      <c r="B100" s="116">
        <f>Assumptions!G108</f>
        <v>0</v>
      </c>
    </row>
    <row r="101" spans="1:2" x14ac:dyDescent="0.25">
      <c r="A101" s="9" t="s">
        <v>378</v>
      </c>
      <c r="B101" s="114">
        <f>SUM(B97:B100)</f>
        <v>0</v>
      </c>
    </row>
    <row r="102" spans="1:2" x14ac:dyDescent="0.25">
      <c r="A102" s="9"/>
      <c r="B102" s="114"/>
    </row>
    <row r="103" spans="1:2" x14ac:dyDescent="0.25">
      <c r="A103" s="9" t="s">
        <v>374</v>
      </c>
      <c r="B103" s="113"/>
    </row>
    <row r="104" spans="1:2" x14ac:dyDescent="0.25">
      <c r="A104" s="10" t="s">
        <v>216</v>
      </c>
      <c r="B104" s="113">
        <f>Assumptions!G111</f>
        <v>0</v>
      </c>
    </row>
    <row r="105" spans="1:2" x14ac:dyDescent="0.25">
      <c r="A105" s="10" t="s">
        <v>217</v>
      </c>
      <c r="B105" s="113">
        <f>Assumptions!G112</f>
        <v>0</v>
      </c>
    </row>
    <row r="106" spans="1:2" x14ac:dyDescent="0.25">
      <c r="A106" s="10" t="s">
        <v>218</v>
      </c>
      <c r="B106" s="113">
        <f>Assumptions!G113</f>
        <v>0</v>
      </c>
    </row>
    <row r="107" spans="1:2" x14ac:dyDescent="0.25">
      <c r="A107" s="9" t="s">
        <v>380</v>
      </c>
      <c r="B107" s="113">
        <f>SUM(B104:B106)</f>
        <v>0</v>
      </c>
    </row>
    <row r="108" spans="1:2" x14ac:dyDescent="0.25">
      <c r="A108" s="10"/>
      <c r="B108" s="113"/>
    </row>
    <row r="109" spans="1:2" x14ac:dyDescent="0.25">
      <c r="A109" s="9" t="s">
        <v>373</v>
      </c>
      <c r="B109" s="113"/>
    </row>
    <row r="110" spans="1:2" ht="45" x14ac:dyDescent="0.25">
      <c r="A110" s="52" t="s">
        <v>372</v>
      </c>
      <c r="B110" s="117">
        <f>Assumptions!G116</f>
        <v>0</v>
      </c>
    </row>
    <row r="111" spans="1:2" x14ac:dyDescent="0.25">
      <c r="A111" s="53" t="s">
        <v>350</v>
      </c>
      <c r="B111" s="117">
        <f>Assumptions!G117</f>
        <v>0</v>
      </c>
    </row>
    <row r="112" spans="1:2" x14ac:dyDescent="0.25">
      <c r="A112" s="53" t="s">
        <v>367</v>
      </c>
      <c r="B112" s="117">
        <f>Assumptions!G118</f>
        <v>0</v>
      </c>
    </row>
    <row r="113" spans="1:2" x14ac:dyDescent="0.25">
      <c r="A113" s="53" t="s">
        <v>368</v>
      </c>
      <c r="B113" s="117">
        <f>Assumptions!G119</f>
        <v>0</v>
      </c>
    </row>
    <row r="114" spans="1:2" x14ac:dyDescent="0.25">
      <c r="A114" s="53" t="s">
        <v>351</v>
      </c>
      <c r="B114" s="116">
        <f>Assumptions!G120</f>
        <v>0</v>
      </c>
    </row>
    <row r="115" spans="1:2" x14ac:dyDescent="0.25">
      <c r="A115" s="9" t="s">
        <v>381</v>
      </c>
      <c r="B115" s="114">
        <f>SUM(B110:B114)</f>
        <v>0</v>
      </c>
    </row>
    <row r="116" spans="1:2" x14ac:dyDescent="0.25">
      <c r="A116" s="9"/>
      <c r="B116" s="114"/>
    </row>
    <row r="117" spans="1:2" x14ac:dyDescent="0.25">
      <c r="A117" s="9" t="s">
        <v>109</v>
      </c>
      <c r="B117" s="113"/>
    </row>
    <row r="118" spans="1:2" x14ac:dyDescent="0.25">
      <c r="A118" s="10" t="s">
        <v>110</v>
      </c>
      <c r="B118" s="113">
        <f>Assumptions!G123</f>
        <v>0</v>
      </c>
    </row>
    <row r="119" spans="1:2" x14ac:dyDescent="0.25">
      <c r="A119" s="10" t="s">
        <v>111</v>
      </c>
      <c r="B119" s="116">
        <f>Assumptions!G124</f>
        <v>0</v>
      </c>
    </row>
    <row r="120" spans="1:2" x14ac:dyDescent="0.25">
      <c r="A120" s="9" t="s">
        <v>219</v>
      </c>
      <c r="B120" s="114">
        <f>SUM(B118:B119)</f>
        <v>0</v>
      </c>
    </row>
    <row r="121" spans="1:2" x14ac:dyDescent="0.25">
      <c r="A121" s="9"/>
      <c r="B121" s="114"/>
    </row>
    <row r="122" spans="1:2" x14ac:dyDescent="0.25">
      <c r="A122" s="9" t="s">
        <v>234</v>
      </c>
      <c r="B122" s="113"/>
    </row>
    <row r="123" spans="1:2" x14ac:dyDescent="0.25">
      <c r="A123" s="10" t="s">
        <v>40</v>
      </c>
      <c r="B123" s="113">
        <f>IF(AND(Assumptions!$H127="Total"),Assumptions!G127,IF(AND(Assumptions!$H127="Per Pupil"),Assumptions!G127*Assumptions!G$24,0))</f>
        <v>0</v>
      </c>
    </row>
    <row r="124" spans="1:2" x14ac:dyDescent="0.25">
      <c r="A124" s="10" t="s">
        <v>41</v>
      </c>
      <c r="B124" s="113">
        <f>IF(AND(Assumptions!$H128="Total"),Assumptions!G128,IF(AND(Assumptions!$H128="Per Pupil"),Assumptions!G128*Assumptions!G$24,0))</f>
        <v>0</v>
      </c>
    </row>
    <row r="125" spans="1:2" x14ac:dyDescent="0.25">
      <c r="A125" s="53" t="s">
        <v>229</v>
      </c>
      <c r="B125" s="113">
        <f>IF(AND(Assumptions!$H129="Total"),Assumptions!G129,IF(AND(Assumptions!$H129="Per Pupil"),Assumptions!G129*Assumptions!G$24,0))</f>
        <v>0</v>
      </c>
    </row>
    <row r="126" spans="1:2" x14ac:dyDescent="0.25">
      <c r="A126" s="10" t="s">
        <v>15</v>
      </c>
      <c r="B126" s="113">
        <f>IF(AND(Assumptions!$H130="Total"),Assumptions!G130,IF(AND(Assumptions!$H130="Per Pupil"),Assumptions!G130*Assumptions!G$24,0))</f>
        <v>0</v>
      </c>
    </row>
    <row r="127" spans="1:2" x14ac:dyDescent="0.25">
      <c r="A127" s="10" t="s">
        <v>16</v>
      </c>
      <c r="B127" s="113">
        <f>IF(AND(Assumptions!$H131="Total"),Assumptions!G131,IF(AND(Assumptions!$H131="Per Pupil"),Assumptions!G131*Assumptions!G$24,0))</f>
        <v>0</v>
      </c>
    </row>
    <row r="128" spans="1:2" x14ac:dyDescent="0.25">
      <c r="A128" s="10" t="s">
        <v>10</v>
      </c>
      <c r="B128" s="113">
        <f>IF(AND(Assumptions!$H132="Total"),Assumptions!G132,IF(AND(Assumptions!$H132="Per Pupil"),Assumptions!G132*Assumptions!G$24,0))</f>
        <v>0</v>
      </c>
    </row>
    <row r="129" spans="1:2" x14ac:dyDescent="0.25">
      <c r="A129" s="10" t="s">
        <v>230</v>
      </c>
      <c r="B129" s="113">
        <f>IF(AND(Assumptions!$H133="Total"),Assumptions!G133,IF(AND(Assumptions!$H133="Per Pupil"),Assumptions!G133*Assumptions!G$24,0))</f>
        <v>0</v>
      </c>
    </row>
    <row r="130" spans="1:2" x14ac:dyDescent="0.25">
      <c r="A130" s="10" t="s">
        <v>42</v>
      </c>
      <c r="B130" s="113">
        <f>IF(AND(Assumptions!$H134="Total"),Assumptions!G134,IF(AND(Assumptions!$H134="Per Pupil"),Assumptions!G134*Assumptions!G$24,0))</f>
        <v>0</v>
      </c>
    </row>
    <row r="131" spans="1:2" x14ac:dyDescent="0.25">
      <c r="A131" s="10" t="s">
        <v>288</v>
      </c>
      <c r="B131" s="113">
        <f>IF(AND(Assumptions!$H139="Total"),Assumptions!G139,IF(AND(Assumptions!$H139="Per Pupil"),Assumptions!G139*Assumptions!G$24,0))</f>
        <v>0</v>
      </c>
    </row>
    <row r="132" spans="1:2" x14ac:dyDescent="0.25">
      <c r="A132" s="10" t="s">
        <v>231</v>
      </c>
      <c r="B132" s="113">
        <f>IF(AND(Assumptions!$H140="Total"),Assumptions!G140,IF(AND(Assumptions!$H140="Per Pupil"),Assumptions!G140*Assumptions!G$24,0))</f>
        <v>0</v>
      </c>
    </row>
    <row r="133" spans="1:2" x14ac:dyDescent="0.25">
      <c r="A133" s="10" t="s">
        <v>43</v>
      </c>
      <c r="B133" s="113">
        <f>IF(AND(Assumptions!$H141="Total"),Assumptions!G141,IF(AND(Assumptions!$H141="Per Pupil"),Assumptions!G141*Assumptions!G$24,0))</f>
        <v>0</v>
      </c>
    </row>
    <row r="134" spans="1:2" x14ac:dyDescent="0.25">
      <c r="A134" s="10" t="s">
        <v>280</v>
      </c>
      <c r="B134" s="113">
        <f>IF(AND(Assumptions!$H142="Total"),Assumptions!G142,IF(AND(Assumptions!$H142="Per Pupil"),Assumptions!G142*Assumptions!G$24,0))</f>
        <v>0</v>
      </c>
    </row>
    <row r="135" spans="1:2" x14ac:dyDescent="0.25">
      <c r="A135" s="10" t="s">
        <v>232</v>
      </c>
      <c r="B135" s="113">
        <f>IF(AND(Assumptions!$H143="Total"),Assumptions!G143,IF(AND(Assumptions!$H143="Per Pupil"),Assumptions!G143*Assumptions!G$24,0))</f>
        <v>0</v>
      </c>
    </row>
    <row r="136" spans="1:2" x14ac:dyDescent="0.25">
      <c r="A136" s="10" t="s">
        <v>44</v>
      </c>
      <c r="B136" s="113">
        <f>IF(AND(Assumptions!$H144="Total"),Assumptions!G144,IF(AND(Assumptions!$H144="Per Pupil"),Assumptions!G144*Assumptions!G$24,0))</f>
        <v>0</v>
      </c>
    </row>
    <row r="137" spans="1:2" x14ac:dyDescent="0.25">
      <c r="A137" s="10" t="s">
        <v>11</v>
      </c>
      <c r="B137" s="113">
        <f>IF(AND(Assumptions!$H145="Total"),Assumptions!G145,IF(AND(Assumptions!$H145="Per Pupil"),Assumptions!G145*Assumptions!G$24,0))</f>
        <v>0</v>
      </c>
    </row>
    <row r="138" spans="1:2" x14ac:dyDescent="0.25">
      <c r="A138" s="10" t="s">
        <v>12</v>
      </c>
      <c r="B138" s="113">
        <f>IF(AND(Assumptions!$H146="Total"),Assumptions!G146,IF(AND(Assumptions!$H146="Per Pupil"),Assumptions!G146*Assumptions!G$24,0))</f>
        <v>0</v>
      </c>
    </row>
    <row r="139" spans="1:2" x14ac:dyDescent="0.25">
      <c r="A139" s="10" t="s">
        <v>233</v>
      </c>
      <c r="B139" s="113">
        <f>IF(AND(Assumptions!$H147="Total"),Assumptions!G147,IF(AND(Assumptions!$H147="Per Pupil"),Assumptions!G147*Assumptions!G$24,0))</f>
        <v>0</v>
      </c>
    </row>
    <row r="140" spans="1:2" x14ac:dyDescent="0.25">
      <c r="A140" s="10" t="s">
        <v>299</v>
      </c>
      <c r="B140" s="113">
        <f>IF(AND(Assumptions!$H148="Total"),Assumptions!G148,IF(AND(Assumptions!$H148="Per Pupil"),Assumptions!G148*Assumptions!G$24,0))</f>
        <v>0</v>
      </c>
    </row>
    <row r="141" spans="1:2" x14ac:dyDescent="0.25">
      <c r="A141" s="10" t="s">
        <v>300</v>
      </c>
      <c r="B141" s="113">
        <f>IF(AND(Assumptions!$H149="Total"),Assumptions!G149,IF(AND(Assumptions!$H149="Per Pupil"),Assumptions!G149*Assumptions!G$24,0))</f>
        <v>0</v>
      </c>
    </row>
    <row r="142" spans="1:2" x14ac:dyDescent="0.25">
      <c r="A142" s="10" t="s">
        <v>13</v>
      </c>
      <c r="B142" s="117">
        <f>IF(AND(Assumptions!$H150="Total"),Assumptions!G150,IF(AND(Assumptions!$H150="Per Pupil"),Assumptions!G150*Assumptions!G$24,0))</f>
        <v>0</v>
      </c>
    </row>
    <row r="143" spans="1:2" x14ac:dyDescent="0.25">
      <c r="A143" s="10" t="str">
        <f>Assumptions!A151</f>
        <v>Other</v>
      </c>
      <c r="B143" s="117">
        <f>IF(AND(Assumptions!$H151="Total"),Assumptions!G151,IF(AND(Assumptions!$H151="Per Pupil"),Assumptions!G151*Assumptions!G$24,0))</f>
        <v>0</v>
      </c>
    </row>
    <row r="144" spans="1:2" x14ac:dyDescent="0.25">
      <c r="A144" s="10" t="str">
        <f>Assumptions!A152</f>
        <v>Other</v>
      </c>
      <c r="B144" s="117">
        <f>IF(AND(Assumptions!$H152="Total"),Assumptions!G152,IF(AND(Assumptions!$H152="Per Pupil"),Assumptions!G152*Assumptions!G$24,0))</f>
        <v>0</v>
      </c>
    </row>
    <row r="145" spans="1:2" x14ac:dyDescent="0.25">
      <c r="A145" s="10" t="str">
        <f>Assumptions!A153</f>
        <v>Other</v>
      </c>
      <c r="B145" s="117">
        <f>IF(AND(Assumptions!$H153="Total"),Assumptions!G153,IF(AND(Assumptions!$H153="Per Pupil"),Assumptions!G153*Assumptions!G$24,0))</f>
        <v>0</v>
      </c>
    </row>
    <row r="146" spans="1:2" x14ac:dyDescent="0.25">
      <c r="A146" s="10" t="str">
        <f>Assumptions!A154</f>
        <v>Other</v>
      </c>
      <c r="B146" s="117">
        <f>IF(AND(Assumptions!$H154="Total"),Assumptions!G154,IF(AND(Assumptions!$H154="Per Pupil"),Assumptions!G154*Assumptions!G$24,0))</f>
        <v>0</v>
      </c>
    </row>
    <row r="147" spans="1:2" x14ac:dyDescent="0.25">
      <c r="A147" s="10" t="str">
        <f>Assumptions!A155</f>
        <v>Other</v>
      </c>
      <c r="B147" s="117">
        <f>IF(AND(Assumptions!$H155="Total"),Assumptions!G155,IF(AND(Assumptions!$H155="Per Pupil"),Assumptions!G155*Assumptions!G$24,0))</f>
        <v>0</v>
      </c>
    </row>
    <row r="148" spans="1:2" x14ac:dyDescent="0.25">
      <c r="A148" s="10" t="str">
        <f>Assumptions!A156</f>
        <v>Other</v>
      </c>
      <c r="B148" s="117">
        <f>IF(AND(Assumptions!$H156="Total"),Assumptions!G156,IF(AND(Assumptions!$H156="Per Pupil"),Assumptions!G156*Assumptions!G$24,0))</f>
        <v>0</v>
      </c>
    </row>
    <row r="149" spans="1:2" x14ac:dyDescent="0.25">
      <c r="A149" s="10" t="str">
        <f>Assumptions!A157</f>
        <v>Other</v>
      </c>
      <c r="B149" s="117">
        <f>IF(AND(Assumptions!$H157="Total"),Assumptions!G157,IF(AND(Assumptions!$H157="Per Pupil"),Assumptions!G157*Assumptions!G$24,0))</f>
        <v>0</v>
      </c>
    </row>
    <row r="150" spans="1:2" x14ac:dyDescent="0.25">
      <c r="A150" s="10" t="str">
        <f>Assumptions!A158</f>
        <v>Other</v>
      </c>
      <c r="B150" s="116">
        <f>IF(AND(Assumptions!$H158="Total"),Assumptions!G158,IF(AND(Assumptions!$H158="Per Pupil"),Assumptions!G158*Assumptions!G$24,0))</f>
        <v>0</v>
      </c>
    </row>
    <row r="151" spans="1:2" x14ac:dyDescent="0.25">
      <c r="A151" s="9" t="s">
        <v>235</v>
      </c>
      <c r="B151" s="114">
        <f>SUM(B123:B150)</f>
        <v>0</v>
      </c>
    </row>
    <row r="152" spans="1:2" x14ac:dyDescent="0.25">
      <c r="A152" s="9"/>
      <c r="B152" s="114"/>
    </row>
    <row r="153" spans="1:2" x14ac:dyDescent="0.25">
      <c r="A153" s="9" t="s">
        <v>225</v>
      </c>
      <c r="B153" s="113"/>
    </row>
    <row r="154" spans="1:2" x14ac:dyDescent="0.25">
      <c r="A154" s="10" t="s">
        <v>223</v>
      </c>
      <c r="B154" s="113">
        <f>Assumptions!G161</f>
        <v>0</v>
      </c>
    </row>
    <row r="155" spans="1:2" x14ac:dyDescent="0.25">
      <c r="A155" s="10" t="s">
        <v>14</v>
      </c>
      <c r="B155" s="113">
        <f>Assumptions!G162</f>
        <v>0</v>
      </c>
    </row>
    <row r="156" spans="1:2" x14ac:dyDescent="0.25">
      <c r="A156" s="10" t="s">
        <v>224</v>
      </c>
      <c r="B156" s="113">
        <f>Assumptions!G163</f>
        <v>0</v>
      </c>
    </row>
    <row r="157" spans="1:2" x14ac:dyDescent="0.25">
      <c r="A157" s="10" t="s">
        <v>18</v>
      </c>
      <c r="B157" s="113">
        <f>Assumptions!G164</f>
        <v>0</v>
      </c>
    </row>
    <row r="158" spans="1:2" x14ac:dyDescent="0.25">
      <c r="A158" s="10" t="s">
        <v>17</v>
      </c>
      <c r="B158" s="116">
        <f>Assumptions!G165</f>
        <v>0</v>
      </c>
    </row>
    <row r="159" spans="1:2" x14ac:dyDescent="0.25">
      <c r="A159" s="9" t="s">
        <v>228</v>
      </c>
      <c r="B159" s="114">
        <f>SUM(B154:B158)</f>
        <v>0</v>
      </c>
    </row>
    <row r="160" spans="1:2" x14ac:dyDescent="0.25">
      <c r="A160" s="9"/>
      <c r="B160" s="114"/>
    </row>
    <row r="161" spans="1:2" x14ac:dyDescent="0.25">
      <c r="A161" s="9" t="s">
        <v>226</v>
      </c>
      <c r="B161" s="114"/>
    </row>
    <row r="162" spans="1:2" x14ac:dyDescent="0.25">
      <c r="A162" s="10" t="s">
        <v>19</v>
      </c>
      <c r="B162" s="113">
        <f>Assumptions!G168</f>
        <v>0</v>
      </c>
    </row>
    <row r="163" spans="1:2" x14ac:dyDescent="0.25">
      <c r="A163" s="10" t="s">
        <v>20</v>
      </c>
      <c r="B163" s="113">
        <f>Assumptions!G169</f>
        <v>0</v>
      </c>
    </row>
    <row r="164" spans="1:2" x14ac:dyDescent="0.25">
      <c r="A164" s="10" t="s">
        <v>21</v>
      </c>
      <c r="B164" s="113">
        <f>Assumptions!G170</f>
        <v>0</v>
      </c>
    </row>
    <row r="165" spans="1:2" x14ac:dyDescent="0.25">
      <c r="A165" s="10" t="s">
        <v>22</v>
      </c>
      <c r="B165" s="116">
        <f>Assumptions!G171</f>
        <v>0</v>
      </c>
    </row>
    <row r="166" spans="1:2" x14ac:dyDescent="0.25">
      <c r="A166" s="9" t="s">
        <v>45</v>
      </c>
      <c r="B166" s="114">
        <f>SUM(B162:B165)</f>
        <v>0</v>
      </c>
    </row>
    <row r="167" spans="1:2" x14ac:dyDescent="0.25">
      <c r="A167" s="9"/>
      <c r="B167" s="114"/>
    </row>
    <row r="168" spans="1:2" x14ac:dyDescent="0.25">
      <c r="A168" s="9" t="s">
        <v>227</v>
      </c>
      <c r="B168" s="114"/>
    </row>
    <row r="169" spans="1:2" x14ac:dyDescent="0.25">
      <c r="A169" s="10" t="s">
        <v>23</v>
      </c>
      <c r="B169" s="113">
        <f>Assumptions!G174</f>
        <v>0</v>
      </c>
    </row>
    <row r="170" spans="1:2" x14ac:dyDescent="0.25">
      <c r="A170" s="10" t="s">
        <v>66</v>
      </c>
      <c r="B170" s="116">
        <f>Assumptions!G175</f>
        <v>0</v>
      </c>
    </row>
    <row r="171" spans="1:2" x14ac:dyDescent="0.25">
      <c r="A171" s="9" t="s">
        <v>46</v>
      </c>
      <c r="B171" s="114">
        <f>SUM(B169:B170)</f>
        <v>0</v>
      </c>
    </row>
    <row r="172" spans="1:2" x14ac:dyDescent="0.25">
      <c r="A172" s="9"/>
      <c r="B172" s="114"/>
    </row>
    <row r="173" spans="1:2" ht="15.75" x14ac:dyDescent="0.25">
      <c r="A173" s="58" t="s">
        <v>47</v>
      </c>
      <c r="B173" s="115">
        <f>B171+B166+B159+B151+B120+B115+B107+B101+B94+B90+B84+B79+B71+B55</f>
        <v>0</v>
      </c>
    </row>
    <row r="174" spans="1:2" x14ac:dyDescent="0.25">
      <c r="A174" s="1"/>
      <c r="B174" s="114"/>
    </row>
    <row r="175" spans="1:2" x14ac:dyDescent="0.25">
      <c r="A175" s="1" t="s">
        <v>67</v>
      </c>
      <c r="B175" s="122">
        <f>'Year 4'!B175</f>
        <v>0</v>
      </c>
    </row>
    <row r="176" spans="1:2" x14ac:dyDescent="0.25">
      <c r="A176" s="8"/>
      <c r="B176" s="113"/>
    </row>
    <row r="177" spans="1:2" ht="15.75" x14ac:dyDescent="0.25">
      <c r="A177" s="241" t="s">
        <v>48</v>
      </c>
      <c r="B177" s="114">
        <f>B28-B173-B175</f>
        <v>0</v>
      </c>
    </row>
    <row r="178" spans="1:2" ht="30" x14ac:dyDescent="0.25">
      <c r="A178" s="242" t="s">
        <v>383</v>
      </c>
      <c r="B178" s="118">
        <f>(B28-B26)*0.03-B181</f>
        <v>0</v>
      </c>
    </row>
    <row r="179" spans="1:2" x14ac:dyDescent="0.25">
      <c r="A179" s="243" t="s">
        <v>58</v>
      </c>
      <c r="B179" s="113">
        <f>B177-B178</f>
        <v>0</v>
      </c>
    </row>
    <row r="180" spans="1:2" x14ac:dyDescent="0.25">
      <c r="A180" s="223"/>
      <c r="B180" s="113"/>
    </row>
    <row r="181" spans="1:2" x14ac:dyDescent="0.25">
      <c r="A181" s="244" t="s">
        <v>384</v>
      </c>
      <c r="B181" s="114">
        <f>'Year 4'!B182</f>
        <v>0</v>
      </c>
    </row>
    <row r="182" spans="1:2" x14ac:dyDescent="0.25">
      <c r="A182" s="244" t="s">
        <v>385</v>
      </c>
      <c r="B182" s="114">
        <f>B178+B181</f>
        <v>0</v>
      </c>
    </row>
    <row r="183" spans="1:2" x14ac:dyDescent="0.25">
      <c r="A183" s="223"/>
      <c r="B183" s="113"/>
    </row>
    <row r="184" spans="1:2" x14ac:dyDescent="0.25">
      <c r="A184" s="244" t="s">
        <v>51</v>
      </c>
      <c r="B184" s="114">
        <f>'Year 4'!B185</f>
        <v>0</v>
      </c>
    </row>
    <row r="185" spans="1:2" x14ac:dyDescent="0.25">
      <c r="A185" s="244" t="s">
        <v>52</v>
      </c>
      <c r="B185" s="114">
        <f>B184+B177</f>
        <v>0</v>
      </c>
    </row>
    <row r="186" spans="1:2" x14ac:dyDescent="0.25">
      <c r="A186" s="10"/>
      <c r="B186" s="245"/>
    </row>
    <row r="187" spans="1:2" x14ac:dyDescent="0.25">
      <c r="A187" s="10"/>
      <c r="B187" s="245"/>
    </row>
    <row r="188" spans="1:2" x14ac:dyDescent="0.25">
      <c r="A188" s="9"/>
      <c r="B188" s="246"/>
    </row>
    <row r="189" spans="1:2" x14ac:dyDescent="0.25">
      <c r="A189" s="9"/>
      <c r="B189" s="246"/>
    </row>
    <row r="190" spans="1:2" x14ac:dyDescent="0.25">
      <c r="A190" s="9"/>
      <c r="B190" s="246"/>
    </row>
    <row r="191" spans="1:2" x14ac:dyDescent="0.25">
      <c r="A191" s="10"/>
      <c r="B191" s="245"/>
    </row>
    <row r="192" spans="1:2" x14ac:dyDescent="0.25">
      <c r="A192" s="10"/>
      <c r="B192" s="245"/>
    </row>
    <row r="193" spans="1:23" x14ac:dyDescent="0.25">
      <c r="A193" s="9"/>
      <c r="B193" s="246"/>
      <c r="W193" s="183" t="e">
        <f>(SUM(Assumptions!G71:G83,Assumptions!G86:G90,Assumptions!G93:G94,Assumptions!G97:G99,Assumptions!#REF!,Assumptions!G102:G102,Assumptions!G105:G105,Assumptions!#REF!,Assumptions!#REF!,Assumptions!#REF!,Assumptions!G106:G108,Assumptions!G111:G116,Assumptions!G123:G124,Assumptions!G161:G165,Assumptions!G168:G171,Assumptions!G174:G175)+IF(AND(Assumptions!$H127="Total"),Assumptions!G127,IF(AND(Assumptions!$H127="Per Pupil"),Assumptions!G127*Assumptions!G$24,0))+IF(AND(Assumptions!$H128="Total"),Assumptions!G128,IF(AND(Assumptions!$H128="Per Pupil"),Assumptions!G128*Assumptions!G$24,0))+IF(AND(Assumptions!$H129="Total"),Assumptions!G129,IF(AND(Assumptions!$H129="Per Pupil"),Assumptions!G129*Assumptions!G$24,0))+IF(AND(Assumptions!$H130="Total"),Assumptions!G130,IF(AND(Assumptions!$H130="Per Pupil"),Assumptions!G130*Assumptions!G$24,0))+IF(AND(Assumptions!$H131="Total"),Assumptions!G131,IF(AND(Assumptions!$H131="Per Pupil"),Assumptions!G131*Assumptions!G$24,0))+IF(AND(Assumptions!$H132="Total"),Assumptions!G132,IF(AND(Assumptions!$H132="Per Pupil"),Assumptions!G132*Assumptions!G$24,0))+IF(AND(Assumptions!$H133="Total"),Assumptions!G133,IF(AND(Assumptions!$H133="Per Pupil"),Assumptions!G133*Assumptions!G$24,0))+IF(AND(Assumptions!$H134="Total"),Assumptions!G134,IF(AND(Assumptions!$H134="Per Pupil"),Assumptions!G134*Assumptions!G$24,0))+IF(AND(Assumptions!$H139="Total"),Assumptions!G139,IF(AND(Assumptions!$H139="Per Pupil"),Assumptions!G139*Assumptions!G$24,0))+IF(AND(Assumptions!$H140="Total"),Assumptions!G140,IF(AND(Assumptions!$H140="Per Pupil"),Assumptions!G140*Assumptions!G$24,0))+IF(AND(Assumptions!$H141="Total"),Assumptions!G141,IF(AND(Assumptions!$H141="Per Pupil"),Assumptions!G141*Assumptions!G$24,0))+IF(AND(Assumptions!$H142="Total"),Assumptions!G142,IF(AND(Assumptions!$H142="Per Pupil"),Assumptions!G142*Assumptions!G$24,0))+IF(AND(Assumptions!$H143="Total"),Assumptions!G143,IF(AND(Assumptions!$H143="Per Pupil"),Assumptions!G143*Assumptions!G$24,0))+IF(AND(Assumptions!$H144="Total"),Assumptions!G144,IF(AND(Assumptions!$H144="Per Pupil"),Assumptions!G144*Assumptions!G$24,0))+IF(AND(Assumptions!$H145="Total"),Assumptions!G145,IF(AND(Assumptions!$H145="Per Pupil"),Assumptions!G145*Assumptions!G$24,0))+IF(AND(Assumptions!$H146="Total"),Assumptions!G146,IF(AND(Assumptions!$H146="Per Pupil"),Assumptions!G146*Assumptions!G$24,0))+IF(AND(Assumptions!$H147="Total"),Assumptions!G147,IF(AND(Assumptions!$H147="Per Pupil"),Assumptions!G147*Assumptions!G$24,0))+IF(AND(Assumptions!$H148="Total"),Assumptions!G148,IF(AND(Assumptions!$H148="Per Pupil"),Assumptions!G148*Assumptions!G$24,0))+IF(AND(Assumptions!$H149="Total"),Assumptions!G149,IF(AND(Assumptions!$H149="Per Pupil"),Assumptions!G149*Assumptions!G$24,0))+IF(AND(Assumptions!$H150="Total"),Assumptions!G150,IF(AND(Assumptions!$H150="Per Pupil"),Assumptions!G150*Assumptions!G$24,0))+IF(AND(Assumptions!$H151="Total"),Assumptions!G151,IF(AND(Assumptions!$H151="Per Pupil"),Assumptions!G151*Assumptions!G$24,0))+IF(AND(Assumptions!$H152="Total"),Assumptions!G152,IF(AND(Assumptions!$H152="Per Pupil"),Assumptions!G152*Assumptions!G$24,0))+IF(AND(Assumptions!$H153="Total"),Assumptions!G153,IF(AND(Assumptions!$H153="Per Pupil"),Assumptions!G153*Assumptions!G$24,0))+IF(AND(Assumptions!$H154="Total"),Assumptions!G154,IF(AND(Assumptions!$H154="Per Pupil"),Assumptions!G154*Assumptions!G$24,0))+IF(AND(Assumptions!$H155="Total"),Assumptions!G155,IF(AND(Assumptions!$H155="Per Pupil"),Assumptions!G155*Assumptions!G$24,0))+IF(AND(Assumptions!$H156="Total"),Assumptions!G156,IF(AND(Assumptions!$H156="Per Pupil"),Assumptions!G156*Assumptions!G$24,0))+IF(AND(Assumptions!$H157="Total"),Assumptions!G157,IF(AND(Assumptions!$H157="Per Pupil"),Assumptions!G157*Assumptions!G$24,0))+IF(AND(Assumptions!$H158="Total"),Assumptions!G158,IF(AND(Assumptions!$H158="Per Pupil"),Assumptions!G158*Assumptions!G$24,0)))-($B$195-$B$55)</f>
        <v>#REF!</v>
      </c>
    </row>
    <row r="194" spans="1:23" x14ac:dyDescent="0.25">
      <c r="A194" s="9"/>
      <c r="B194" s="246"/>
    </row>
    <row r="195" spans="1:23" ht="15.75" x14ac:dyDescent="0.25">
      <c r="A195" s="247"/>
      <c r="B195" s="246"/>
    </row>
    <row r="196" spans="1:23" x14ac:dyDescent="0.25">
      <c r="A196" s="1"/>
      <c r="B196" s="246"/>
    </row>
    <row r="197" spans="1:23" x14ac:dyDescent="0.25">
      <c r="A197" s="1"/>
      <c r="B197" s="248"/>
    </row>
    <row r="198" spans="1:23" x14ac:dyDescent="0.25">
      <c r="A198" s="8"/>
      <c r="B198" s="245"/>
    </row>
    <row r="199" spans="1:23" ht="15.75" x14ac:dyDescent="0.25">
      <c r="A199" s="249"/>
      <c r="B199" s="250"/>
    </row>
    <row r="200" spans="1:23" x14ac:dyDescent="0.25">
      <c r="A200" s="213"/>
      <c r="B200" s="251"/>
    </row>
    <row r="201" spans="1:23" x14ac:dyDescent="0.25">
      <c r="A201" s="213"/>
      <c r="B201" s="251"/>
    </row>
    <row r="202" spans="1:23" x14ac:dyDescent="0.25">
      <c r="A202" s="209"/>
      <c r="B202" s="251"/>
    </row>
    <row r="203" spans="1:23" x14ac:dyDescent="0.25">
      <c r="A203" s="215"/>
      <c r="B203" s="250"/>
    </row>
    <row r="204" spans="1:23" x14ac:dyDescent="0.25">
      <c r="A204" s="215"/>
      <c r="B204" s="250"/>
    </row>
  </sheetData>
  <mergeCells count="3">
    <mergeCell ref="A1:B1"/>
    <mergeCell ref="A2:B2"/>
    <mergeCell ref="A6:B6"/>
  </mergeCells>
  <pageMargins left="0.7" right="0.7" top="0.75" bottom="0.75" header="0.3" footer="0.3"/>
  <pageSetup scale="60" fitToWidth="0" fitToHeight="3" orientation="portrait" r:id="rId1"/>
  <rowBreaks count="2" manualBreakCount="2">
    <brk id="78" max="16383" man="1"/>
    <brk id="128"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G240"/>
  <sheetViews>
    <sheetView zoomScaleNormal="100" workbookViewId="0">
      <pane ySplit="5" topLeftCell="A135" activePane="bottomLeft" state="frozen"/>
      <selection activeCell="B56" sqref="B56"/>
      <selection pane="bottomLeft" activeCell="A6" sqref="A6:G6"/>
    </sheetView>
  </sheetViews>
  <sheetFormatPr defaultRowHeight="15" x14ac:dyDescent="0.25"/>
  <cols>
    <col min="1" max="1" width="71.28515625" bestFit="1" customWidth="1"/>
    <col min="2" max="7" width="14.28515625" customWidth="1"/>
  </cols>
  <sheetData>
    <row r="1" spans="1:7" s="2" customFormat="1" ht="19.5" thickBot="1" x14ac:dyDescent="0.35">
      <c r="A1" s="387" t="str">
        <f>TEXT(Assumptions!A1,1)</f>
        <v>INSERT SCHOOL NAME</v>
      </c>
      <c r="B1" s="388"/>
      <c r="C1" s="388"/>
      <c r="D1" s="388"/>
      <c r="E1" s="388"/>
      <c r="F1" s="388"/>
      <c r="G1" s="389"/>
    </row>
    <row r="2" spans="1:7" s="2" customFormat="1" ht="18.75" x14ac:dyDescent="0.3">
      <c r="A2" s="391" t="s">
        <v>249</v>
      </c>
      <c r="B2" s="391"/>
      <c r="C2" s="391"/>
      <c r="D2" s="391"/>
      <c r="E2" s="391"/>
      <c r="F2" s="391"/>
      <c r="G2" s="391"/>
    </row>
    <row r="3" spans="1:7" s="2" customFormat="1" ht="18.75" x14ac:dyDescent="0.3">
      <c r="A3" s="12" t="s">
        <v>119</v>
      </c>
      <c r="B3" s="13">
        <f>'Year 0'!$B3</f>
        <v>0</v>
      </c>
      <c r="C3" s="13">
        <f>'Year 1'!$B3</f>
        <v>0</v>
      </c>
      <c r="D3" s="13">
        <f>'Year 2'!$B3</f>
        <v>0</v>
      </c>
      <c r="E3" s="13">
        <f>'Year 3'!$B3</f>
        <v>0</v>
      </c>
      <c r="F3" s="13">
        <f>'Year 4'!$B3</f>
        <v>0</v>
      </c>
      <c r="G3" s="13">
        <f>'Year 5'!$B3</f>
        <v>0</v>
      </c>
    </row>
    <row r="4" spans="1:7" x14ac:dyDescent="0.25">
      <c r="A4" s="12" t="s">
        <v>49</v>
      </c>
      <c r="B4" s="13">
        <f>'Year 0'!$B4</f>
        <v>0</v>
      </c>
      <c r="C4" s="13">
        <f>'Year 1'!$B4</f>
        <v>0</v>
      </c>
      <c r="D4" s="13">
        <f>'Year 2'!$B4</f>
        <v>0</v>
      </c>
      <c r="E4" s="13">
        <f>'Year 3'!$B4</f>
        <v>0</v>
      </c>
      <c r="F4" s="13">
        <f>'Year 4'!$B4</f>
        <v>0</v>
      </c>
      <c r="G4" s="13">
        <f>'Year 5'!$B4</f>
        <v>0</v>
      </c>
    </row>
    <row r="5" spans="1:7" ht="16.5" thickBot="1" x14ac:dyDescent="0.3">
      <c r="A5" s="49"/>
      <c r="B5" s="60" t="s">
        <v>1</v>
      </c>
      <c r="C5" s="60" t="s">
        <v>2</v>
      </c>
      <c r="D5" s="60" t="s">
        <v>3</v>
      </c>
      <c r="E5" s="60" t="s">
        <v>4</v>
      </c>
      <c r="F5" s="60" t="s">
        <v>5</v>
      </c>
      <c r="G5" s="60" t="s">
        <v>6</v>
      </c>
    </row>
    <row r="6" spans="1:7" ht="19.5" thickBot="1" x14ac:dyDescent="0.35">
      <c r="A6" s="385" t="s">
        <v>56</v>
      </c>
      <c r="B6" s="390"/>
      <c r="C6" s="390"/>
      <c r="D6" s="390"/>
      <c r="E6" s="390"/>
      <c r="F6" s="390"/>
      <c r="G6" s="386"/>
    </row>
    <row r="7" spans="1:7" x14ac:dyDescent="0.25">
      <c r="A7" s="9" t="s">
        <v>237</v>
      </c>
      <c r="B7" s="7"/>
      <c r="C7" s="60"/>
      <c r="D7" s="60"/>
      <c r="E7" s="60"/>
      <c r="F7" s="60"/>
      <c r="G7" s="60"/>
    </row>
    <row r="8" spans="1:7" x14ac:dyDescent="0.25">
      <c r="A8" s="10" t="s">
        <v>76</v>
      </c>
      <c r="B8" s="113">
        <f>'Year 0'!B8</f>
        <v>0</v>
      </c>
      <c r="C8" s="245">
        <f>'Year 1'!B8</f>
        <v>0</v>
      </c>
      <c r="D8" s="245">
        <f>'Year 2'!B8</f>
        <v>0</v>
      </c>
      <c r="E8" s="245">
        <f>'Year 3'!B8</f>
        <v>0</v>
      </c>
      <c r="F8" s="245">
        <f>'Year 4'!B8</f>
        <v>0</v>
      </c>
      <c r="G8" s="245">
        <f>'Year 5'!B8</f>
        <v>0</v>
      </c>
    </row>
    <row r="9" spans="1:7" x14ac:dyDescent="0.25">
      <c r="A9" s="10" t="s">
        <v>78</v>
      </c>
      <c r="B9" s="113">
        <f>'Year 0'!B9</f>
        <v>0</v>
      </c>
      <c r="C9" s="245">
        <f>'Year 1'!B9</f>
        <v>0</v>
      </c>
      <c r="D9" s="245">
        <f>'Year 2'!B9</f>
        <v>0</v>
      </c>
      <c r="E9" s="245">
        <f>'Year 3'!B9</f>
        <v>0</v>
      </c>
      <c r="F9" s="245">
        <f>'Year 4'!B9</f>
        <v>0</v>
      </c>
      <c r="G9" s="245">
        <f>'Year 5'!B9</f>
        <v>0</v>
      </c>
    </row>
    <row r="10" spans="1:7" x14ac:dyDescent="0.25">
      <c r="A10" s="10" t="s">
        <v>79</v>
      </c>
      <c r="B10" s="113">
        <f>'Year 0'!B10</f>
        <v>0</v>
      </c>
      <c r="C10" s="245">
        <f>'Year 1'!B10</f>
        <v>0</v>
      </c>
      <c r="D10" s="245">
        <f>'Year 2'!B10</f>
        <v>0</v>
      </c>
      <c r="E10" s="245">
        <f>'Year 3'!B10</f>
        <v>0</v>
      </c>
      <c r="F10" s="245">
        <f>'Year 4'!B10</f>
        <v>0</v>
      </c>
      <c r="G10" s="245">
        <f>'Year 5'!B10</f>
        <v>0</v>
      </c>
    </row>
    <row r="11" spans="1:7" x14ac:dyDescent="0.25">
      <c r="A11" s="10" t="s">
        <v>37</v>
      </c>
      <c r="B11" s="113">
        <f>'Year 0'!B11</f>
        <v>0</v>
      </c>
      <c r="C11" s="245">
        <f>'Year 1'!B11</f>
        <v>0</v>
      </c>
      <c r="D11" s="245">
        <f>'Year 2'!B11</f>
        <v>0</v>
      </c>
      <c r="E11" s="245">
        <f>'Year 3'!B11</f>
        <v>0</v>
      </c>
      <c r="F11" s="245">
        <f>'Year 4'!B11</f>
        <v>0</v>
      </c>
      <c r="G11" s="245">
        <f>'Year 5'!B11</f>
        <v>0</v>
      </c>
    </row>
    <row r="12" spans="1:7" x14ac:dyDescent="0.25">
      <c r="A12" s="10" t="s">
        <v>81</v>
      </c>
      <c r="B12" s="113">
        <f>'Year 0'!B12</f>
        <v>0</v>
      </c>
      <c r="C12" s="245">
        <f>'Year 1'!B12</f>
        <v>0</v>
      </c>
      <c r="D12" s="245">
        <f>'Year 2'!B12</f>
        <v>0</v>
      </c>
      <c r="E12" s="245">
        <f>'Year 3'!B12</f>
        <v>0</v>
      </c>
      <c r="F12" s="245">
        <f>'Year 4'!B12</f>
        <v>0</v>
      </c>
      <c r="G12" s="245">
        <f>'Year 5'!B12</f>
        <v>0</v>
      </c>
    </row>
    <row r="13" spans="1:7" x14ac:dyDescent="0.25">
      <c r="A13" s="10" t="s">
        <v>80</v>
      </c>
      <c r="B13" s="113">
        <f>'Year 0'!B13</f>
        <v>0</v>
      </c>
      <c r="C13" s="245">
        <f>'Year 1'!B13</f>
        <v>0</v>
      </c>
      <c r="D13" s="245">
        <f>'Year 2'!B13</f>
        <v>0</v>
      </c>
      <c r="E13" s="245">
        <f>'Year 3'!B13</f>
        <v>0</v>
      </c>
      <c r="F13" s="245">
        <f>'Year 4'!B13</f>
        <v>0</v>
      </c>
      <c r="G13" s="245">
        <f>'Year 5'!B13</f>
        <v>0</v>
      </c>
    </row>
    <row r="14" spans="1:7" x14ac:dyDescent="0.25">
      <c r="A14" s="10" t="s">
        <v>83</v>
      </c>
      <c r="B14" s="113">
        <f>'Year 0'!B14</f>
        <v>0</v>
      </c>
      <c r="C14" s="245">
        <f>'Year 1'!B14</f>
        <v>0</v>
      </c>
      <c r="D14" s="245">
        <f>'Year 2'!B14</f>
        <v>0</v>
      </c>
      <c r="E14" s="245">
        <f>'Year 3'!B14</f>
        <v>0</v>
      </c>
      <c r="F14" s="245">
        <f>'Year 4'!B14</f>
        <v>0</v>
      </c>
      <c r="G14" s="245">
        <f>'Year 5'!B14</f>
        <v>0</v>
      </c>
    </row>
    <row r="15" spans="1:7" x14ac:dyDescent="0.25">
      <c r="A15" s="10" t="s">
        <v>82</v>
      </c>
      <c r="B15" s="116">
        <f>'Year 0'!B15</f>
        <v>0</v>
      </c>
      <c r="C15" s="119">
        <f>'Year 1'!B15</f>
        <v>0</v>
      </c>
      <c r="D15" s="119">
        <f>'Year 2'!B15</f>
        <v>0</v>
      </c>
      <c r="E15" s="119">
        <f>'Year 3'!B15</f>
        <v>0</v>
      </c>
      <c r="F15" s="119">
        <f>'Year 4'!B15</f>
        <v>0</v>
      </c>
      <c r="G15" s="119">
        <f>'Year 5'!B15</f>
        <v>0</v>
      </c>
    </row>
    <row r="16" spans="1:7" x14ac:dyDescent="0.25">
      <c r="A16" s="9" t="s">
        <v>238</v>
      </c>
      <c r="B16" s="123">
        <f t="shared" ref="B16:G16" si="0">SUM(B8:B15)</f>
        <v>0</v>
      </c>
      <c r="C16" s="123">
        <f t="shared" si="0"/>
        <v>0</v>
      </c>
      <c r="D16" s="123">
        <f t="shared" si="0"/>
        <v>0</v>
      </c>
      <c r="E16" s="123">
        <f t="shared" si="0"/>
        <v>0</v>
      </c>
      <c r="F16" s="123">
        <f t="shared" si="0"/>
        <v>0</v>
      </c>
      <c r="G16" s="123">
        <f t="shared" si="0"/>
        <v>0</v>
      </c>
    </row>
    <row r="17" spans="1:7" x14ac:dyDescent="0.25">
      <c r="A17" s="10"/>
      <c r="B17" s="118"/>
      <c r="C17" s="253"/>
      <c r="D17" s="253"/>
      <c r="E17" s="253"/>
      <c r="F17" s="253"/>
      <c r="G17" s="253"/>
    </row>
    <row r="18" spans="1:7" x14ac:dyDescent="0.25">
      <c r="A18" s="9" t="s">
        <v>239</v>
      </c>
      <c r="B18" s="118"/>
      <c r="C18" s="253"/>
      <c r="D18" s="253"/>
      <c r="E18" s="253"/>
      <c r="F18" s="253"/>
      <c r="G18" s="253"/>
    </row>
    <row r="19" spans="1:7" x14ac:dyDescent="0.25">
      <c r="A19" s="10" t="s">
        <v>252</v>
      </c>
      <c r="B19" s="118">
        <f>'Year 0'!B19</f>
        <v>0</v>
      </c>
      <c r="C19" s="245">
        <f>'Year 1'!B19</f>
        <v>0</v>
      </c>
      <c r="D19" s="245">
        <f>'Year 2'!B19</f>
        <v>0</v>
      </c>
      <c r="E19" s="245">
        <f>'Year 3'!B19</f>
        <v>0</v>
      </c>
      <c r="F19" s="245">
        <f>'Year 4'!B19</f>
        <v>0</v>
      </c>
      <c r="G19" s="245">
        <f>'Year 5'!B19</f>
        <v>0</v>
      </c>
    </row>
    <row r="20" spans="1:7" x14ac:dyDescent="0.25">
      <c r="A20" s="10" t="s">
        <v>61</v>
      </c>
      <c r="B20" s="118">
        <f>'Year 0'!B20</f>
        <v>0</v>
      </c>
      <c r="C20" s="245">
        <f>'Year 1'!B20</f>
        <v>0</v>
      </c>
      <c r="D20" s="245">
        <f>'Year 2'!B20</f>
        <v>0</v>
      </c>
      <c r="E20" s="245">
        <f>'Year 3'!B20</f>
        <v>0</v>
      </c>
      <c r="F20" s="245">
        <f>'Year 4'!B20</f>
        <v>0</v>
      </c>
      <c r="G20" s="245">
        <f>'Year 5'!B20</f>
        <v>0</v>
      </c>
    </row>
    <row r="21" spans="1:7" x14ac:dyDescent="0.25">
      <c r="A21" s="10" t="s">
        <v>116</v>
      </c>
      <c r="B21" s="119">
        <f>'Year 0'!B21</f>
        <v>0</v>
      </c>
      <c r="C21" s="119">
        <f>'Year 1'!B21</f>
        <v>0</v>
      </c>
      <c r="D21" s="119">
        <f>'Year 2'!B21</f>
        <v>0</v>
      </c>
      <c r="E21" s="119">
        <f>'Year 3'!B21</f>
        <v>0</v>
      </c>
      <c r="F21" s="119">
        <f>'Year 4'!B21</f>
        <v>0</v>
      </c>
      <c r="G21" s="119">
        <f>'Year 5'!B21</f>
        <v>0</v>
      </c>
    </row>
    <row r="22" spans="1:7" x14ac:dyDescent="0.25">
      <c r="A22" s="9" t="s">
        <v>240</v>
      </c>
      <c r="B22" s="114">
        <f t="shared" ref="B22:G22" si="1">SUM(B19:B21)</f>
        <v>0</v>
      </c>
      <c r="C22" s="114">
        <f t="shared" si="1"/>
        <v>0</v>
      </c>
      <c r="D22" s="114">
        <f t="shared" si="1"/>
        <v>0</v>
      </c>
      <c r="E22" s="114">
        <f t="shared" si="1"/>
        <v>0</v>
      </c>
      <c r="F22" s="114">
        <f t="shared" si="1"/>
        <v>0</v>
      </c>
      <c r="G22" s="114">
        <f t="shared" si="1"/>
        <v>0</v>
      </c>
    </row>
    <row r="23" spans="1:7" x14ac:dyDescent="0.25">
      <c r="A23" s="10"/>
      <c r="B23" s="113"/>
      <c r="C23" s="245"/>
      <c r="D23" s="245"/>
      <c r="E23" s="245"/>
      <c r="F23" s="245"/>
      <c r="G23" s="245"/>
    </row>
    <row r="24" spans="1:7" x14ac:dyDescent="0.25">
      <c r="A24" s="9" t="s">
        <v>241</v>
      </c>
      <c r="B24" s="117"/>
      <c r="C24" s="245"/>
      <c r="D24" s="245"/>
      <c r="E24" s="245"/>
      <c r="F24" s="245"/>
      <c r="G24" s="245"/>
    </row>
    <row r="25" spans="1:7" x14ac:dyDescent="0.25">
      <c r="A25" s="10" t="s">
        <v>117</v>
      </c>
      <c r="B25" s="116">
        <f>'Year 0'!B25</f>
        <v>0</v>
      </c>
      <c r="C25" s="119">
        <f>'Year 1'!B25</f>
        <v>0</v>
      </c>
      <c r="D25" s="119">
        <f>'Year 2'!B25</f>
        <v>0</v>
      </c>
      <c r="E25" s="119">
        <f>'Year 3'!B25</f>
        <v>0</v>
      </c>
      <c r="F25" s="119">
        <f>'Year 4'!B25</f>
        <v>0</v>
      </c>
      <c r="G25" s="119">
        <f>'Year 5'!B25</f>
        <v>0</v>
      </c>
    </row>
    <row r="26" spans="1:7" x14ac:dyDescent="0.25">
      <c r="A26" s="9" t="s">
        <v>54</v>
      </c>
      <c r="B26" s="114">
        <f t="shared" ref="B26:G26" si="2">SUM(B25:B25)</f>
        <v>0</v>
      </c>
      <c r="C26" s="114">
        <f t="shared" si="2"/>
        <v>0</v>
      </c>
      <c r="D26" s="114">
        <f t="shared" si="2"/>
        <v>0</v>
      </c>
      <c r="E26" s="114">
        <f t="shared" si="2"/>
        <v>0</v>
      </c>
      <c r="F26" s="114">
        <f t="shared" si="2"/>
        <v>0</v>
      </c>
      <c r="G26" s="114">
        <f t="shared" si="2"/>
        <v>0</v>
      </c>
    </row>
    <row r="27" spans="1:7" x14ac:dyDescent="0.25">
      <c r="A27" s="9"/>
      <c r="B27" s="114"/>
      <c r="C27" s="246"/>
      <c r="D27" s="246"/>
      <c r="E27" s="246"/>
      <c r="F27" s="246"/>
      <c r="G27" s="246"/>
    </row>
    <row r="28" spans="1:7" ht="15.75" x14ac:dyDescent="0.25">
      <c r="A28" s="59" t="s">
        <v>55</v>
      </c>
      <c r="B28" s="115">
        <f t="shared" ref="B28:G28" si="3">SUM(B16,B22,B26)</f>
        <v>0</v>
      </c>
      <c r="C28" s="115">
        <f t="shared" si="3"/>
        <v>0</v>
      </c>
      <c r="D28" s="115">
        <f t="shared" si="3"/>
        <v>0</v>
      </c>
      <c r="E28" s="115">
        <f t="shared" si="3"/>
        <v>0</v>
      </c>
      <c r="F28" s="115">
        <f t="shared" si="3"/>
        <v>0</v>
      </c>
      <c r="G28" s="115">
        <f t="shared" si="3"/>
        <v>0</v>
      </c>
    </row>
    <row r="29" spans="1:7" ht="15.75" thickBot="1" x14ac:dyDescent="0.3">
      <c r="B29" s="113"/>
      <c r="C29" s="254"/>
      <c r="D29" s="254"/>
      <c r="E29" s="254"/>
      <c r="F29" s="254"/>
      <c r="G29" s="254"/>
    </row>
    <row r="30" spans="1:7" ht="19.5" thickBot="1" x14ac:dyDescent="0.35">
      <c r="A30" s="385" t="s">
        <v>57</v>
      </c>
      <c r="B30" s="390"/>
      <c r="C30" s="390"/>
      <c r="D30" s="390"/>
      <c r="E30" s="390"/>
      <c r="F30" s="390"/>
      <c r="G30" s="386"/>
    </row>
    <row r="31" spans="1:7" x14ac:dyDescent="0.25">
      <c r="A31" s="9" t="s">
        <v>248</v>
      </c>
      <c r="B31" s="113"/>
      <c r="C31" s="254"/>
      <c r="D31" s="254"/>
      <c r="E31" s="254"/>
      <c r="F31" s="254"/>
      <c r="G31" s="254"/>
    </row>
    <row r="32" spans="1:7" x14ac:dyDescent="0.25">
      <c r="A32" s="10" t="s">
        <v>202</v>
      </c>
      <c r="B32" s="113">
        <f>'Year 0'!B32</f>
        <v>0</v>
      </c>
      <c r="C32" s="245">
        <f>'Year 1'!B32</f>
        <v>0</v>
      </c>
      <c r="D32" s="245">
        <f>'Year 2'!B32</f>
        <v>0</v>
      </c>
      <c r="E32" s="245">
        <f>'Year 3'!B32</f>
        <v>0</v>
      </c>
      <c r="F32" s="245">
        <f>'Year 4'!B32</f>
        <v>0</v>
      </c>
      <c r="G32" s="245">
        <f>'Year 5'!B32</f>
        <v>0</v>
      </c>
    </row>
    <row r="33" spans="1:7" x14ac:dyDescent="0.25">
      <c r="A33" s="10" t="s">
        <v>204</v>
      </c>
      <c r="B33" s="116">
        <f>'Year 0'!B33</f>
        <v>0</v>
      </c>
      <c r="C33" s="119">
        <f>'Year 1'!B33</f>
        <v>0</v>
      </c>
      <c r="D33" s="119">
        <f>'Year 2'!B33</f>
        <v>0</v>
      </c>
      <c r="E33" s="119">
        <f>'Year 3'!B33</f>
        <v>0</v>
      </c>
      <c r="F33" s="119">
        <f>'Year 4'!B33</f>
        <v>0</v>
      </c>
      <c r="G33" s="119">
        <f>'Year 5'!B33</f>
        <v>0</v>
      </c>
    </row>
    <row r="34" spans="1:7" x14ac:dyDescent="0.25">
      <c r="A34" s="9" t="s">
        <v>112</v>
      </c>
      <c r="B34" s="114">
        <f t="shared" ref="B34:G34" si="4">SUM(B32:B33)</f>
        <v>0</v>
      </c>
      <c r="C34" s="114">
        <f t="shared" si="4"/>
        <v>0</v>
      </c>
      <c r="D34" s="114">
        <f t="shared" si="4"/>
        <v>0</v>
      </c>
      <c r="E34" s="114">
        <f t="shared" si="4"/>
        <v>0</v>
      </c>
      <c r="F34" s="114">
        <f t="shared" si="4"/>
        <v>0</v>
      </c>
      <c r="G34" s="114">
        <f t="shared" si="4"/>
        <v>0</v>
      </c>
    </row>
    <row r="35" spans="1:7" x14ac:dyDescent="0.25">
      <c r="A35" s="9" t="s">
        <v>247</v>
      </c>
      <c r="B35" s="113"/>
      <c r="C35" s="245"/>
      <c r="D35" s="245"/>
      <c r="E35" s="245"/>
      <c r="F35" s="245"/>
      <c r="G35" s="245"/>
    </row>
    <row r="36" spans="1:7" x14ac:dyDescent="0.25">
      <c r="A36" s="10" t="s">
        <v>121</v>
      </c>
      <c r="B36" s="113">
        <f>'Year 0'!B36</f>
        <v>0</v>
      </c>
      <c r="C36" s="245">
        <f>'Year 1'!B36</f>
        <v>0</v>
      </c>
      <c r="D36" s="245">
        <f>'Year 2'!B36</f>
        <v>0</v>
      </c>
      <c r="E36" s="245">
        <f>'Year 3'!B36</f>
        <v>0</v>
      </c>
      <c r="F36" s="245">
        <f>'Year 4'!B36</f>
        <v>0</v>
      </c>
      <c r="G36" s="245">
        <f>'Year 5'!B36</f>
        <v>0</v>
      </c>
    </row>
    <row r="37" spans="1:7" x14ac:dyDescent="0.25">
      <c r="A37" s="10" t="s">
        <v>207</v>
      </c>
      <c r="B37" s="113">
        <f>'Year 0'!B37</f>
        <v>0</v>
      </c>
      <c r="C37" s="245">
        <f>'Year 1'!B37</f>
        <v>0</v>
      </c>
      <c r="D37" s="245">
        <f>'Year 2'!B37</f>
        <v>0</v>
      </c>
      <c r="E37" s="245">
        <f>'Year 3'!B37</f>
        <v>0</v>
      </c>
      <c r="F37" s="245">
        <f>'Year 4'!B37</f>
        <v>0</v>
      </c>
      <c r="G37" s="245">
        <f>'Year 5'!B37</f>
        <v>0</v>
      </c>
    </row>
    <row r="38" spans="1:7" x14ac:dyDescent="0.25">
      <c r="A38" s="10" t="s">
        <v>208</v>
      </c>
      <c r="B38" s="113">
        <f>'Year 0'!B38</f>
        <v>0</v>
      </c>
      <c r="C38" s="245">
        <f>'Year 1'!B38</f>
        <v>0</v>
      </c>
      <c r="D38" s="245">
        <f>'Year 2'!B38</f>
        <v>0</v>
      </c>
      <c r="E38" s="245">
        <f>'Year 3'!B38</f>
        <v>0</v>
      </c>
      <c r="F38" s="245">
        <f>'Year 4'!B38</f>
        <v>0</v>
      </c>
      <c r="G38" s="245">
        <f>'Year 5'!B38</f>
        <v>0</v>
      </c>
    </row>
    <row r="39" spans="1:7" x14ac:dyDescent="0.25">
      <c r="A39" s="10" t="s">
        <v>209</v>
      </c>
      <c r="B39" s="116">
        <f>'Year 0'!B39</f>
        <v>0</v>
      </c>
      <c r="C39" s="119">
        <f>'Year 1'!B39</f>
        <v>0</v>
      </c>
      <c r="D39" s="119">
        <f>'Year 2'!B39</f>
        <v>0</v>
      </c>
      <c r="E39" s="119">
        <f>'Year 3'!B39</f>
        <v>0</v>
      </c>
      <c r="F39" s="119">
        <f>'Year 4'!B39</f>
        <v>0</v>
      </c>
      <c r="G39" s="119">
        <f>'Year 5'!B39</f>
        <v>0</v>
      </c>
    </row>
    <row r="40" spans="1:7" x14ac:dyDescent="0.25">
      <c r="A40" s="9" t="s">
        <v>113</v>
      </c>
      <c r="B40" s="114">
        <f t="shared" ref="B40:G40" si="5">SUM(B36:B39)</f>
        <v>0</v>
      </c>
      <c r="C40" s="114">
        <f t="shared" si="5"/>
        <v>0</v>
      </c>
      <c r="D40" s="114">
        <f t="shared" si="5"/>
        <v>0</v>
      </c>
      <c r="E40" s="114">
        <f t="shared" si="5"/>
        <v>0</v>
      </c>
      <c r="F40" s="114">
        <f t="shared" si="5"/>
        <v>0</v>
      </c>
      <c r="G40" s="114">
        <f t="shared" si="5"/>
        <v>0</v>
      </c>
    </row>
    <row r="41" spans="1:7" x14ac:dyDescent="0.25">
      <c r="A41" s="9" t="s">
        <v>246</v>
      </c>
      <c r="B41" s="114"/>
      <c r="C41" s="246"/>
      <c r="D41" s="246"/>
      <c r="E41" s="246"/>
      <c r="F41" s="246"/>
      <c r="G41" s="246"/>
    </row>
    <row r="42" spans="1:7" x14ac:dyDescent="0.25">
      <c r="A42" s="10" t="s">
        <v>210</v>
      </c>
      <c r="B42" s="117">
        <f>'Year 0'!B42</f>
        <v>0</v>
      </c>
      <c r="C42" s="245">
        <f>'Year 1'!B42</f>
        <v>0</v>
      </c>
      <c r="D42" s="245">
        <f>'Year 2'!B42</f>
        <v>0</v>
      </c>
      <c r="E42" s="245">
        <f>'Year 3'!B42</f>
        <v>0</v>
      </c>
      <c r="F42" s="245">
        <f>'Year 4'!B42</f>
        <v>0</v>
      </c>
      <c r="G42" s="245">
        <f>'Year 5'!B42</f>
        <v>0</v>
      </c>
    </row>
    <row r="43" spans="1:7" x14ac:dyDescent="0.25">
      <c r="A43" s="10" t="s">
        <v>212</v>
      </c>
      <c r="B43" s="117">
        <f>'Year 0'!B43</f>
        <v>0</v>
      </c>
      <c r="C43" s="245">
        <f>'Year 1'!B43</f>
        <v>0</v>
      </c>
      <c r="D43" s="245">
        <f>'Year 2'!B43</f>
        <v>0</v>
      </c>
      <c r="E43" s="245">
        <f>'Year 3'!B43</f>
        <v>0</v>
      </c>
      <c r="F43" s="245">
        <f>'Year 4'!B43</f>
        <v>0</v>
      </c>
      <c r="G43" s="245">
        <f>'Year 5'!B43</f>
        <v>0</v>
      </c>
    </row>
    <row r="44" spans="1:7" x14ac:dyDescent="0.25">
      <c r="A44" s="10" t="s">
        <v>38</v>
      </c>
      <c r="B44" s="116">
        <f>'Year 0'!B44</f>
        <v>0</v>
      </c>
      <c r="C44" s="119">
        <f>'Year 1'!B44</f>
        <v>0</v>
      </c>
      <c r="D44" s="119">
        <f>'Year 2'!B44</f>
        <v>0</v>
      </c>
      <c r="E44" s="119">
        <f>'Year 3'!B44</f>
        <v>0</v>
      </c>
      <c r="F44" s="119">
        <f>'Year 4'!B44</f>
        <v>0</v>
      </c>
      <c r="G44" s="119">
        <f>'Year 5'!B44</f>
        <v>0</v>
      </c>
    </row>
    <row r="45" spans="1:7" x14ac:dyDescent="0.25">
      <c r="A45" s="9" t="s">
        <v>215</v>
      </c>
      <c r="B45" s="114">
        <f t="shared" ref="B45:G45" si="6">SUM(B42:B44)</f>
        <v>0</v>
      </c>
      <c r="C45" s="114">
        <f t="shared" si="6"/>
        <v>0</v>
      </c>
      <c r="D45" s="114">
        <f t="shared" si="6"/>
        <v>0</v>
      </c>
      <c r="E45" s="114">
        <f t="shared" si="6"/>
        <v>0</v>
      </c>
      <c r="F45" s="114">
        <f t="shared" si="6"/>
        <v>0</v>
      </c>
      <c r="G45" s="114">
        <f t="shared" si="6"/>
        <v>0</v>
      </c>
    </row>
    <row r="46" spans="1:7" x14ac:dyDescent="0.25">
      <c r="A46" s="9" t="s">
        <v>245</v>
      </c>
      <c r="B46" s="113"/>
      <c r="C46" s="245"/>
      <c r="D46" s="245"/>
      <c r="E46" s="245"/>
      <c r="F46" s="245"/>
      <c r="G46" s="245"/>
    </row>
    <row r="47" spans="1:7" x14ac:dyDescent="0.25">
      <c r="A47" s="10" t="s">
        <v>84</v>
      </c>
      <c r="B47" s="118">
        <f>'Year 0'!B47</f>
        <v>0</v>
      </c>
      <c r="C47" s="245">
        <f>'Year 1'!B47</f>
        <v>0</v>
      </c>
      <c r="D47" s="245">
        <f>'Year 2'!B47</f>
        <v>0</v>
      </c>
      <c r="E47" s="245">
        <f>'Year 3'!B47</f>
        <v>0</v>
      </c>
      <c r="F47" s="245">
        <f>'Year 4'!B47</f>
        <v>0</v>
      </c>
      <c r="G47" s="245">
        <f>'Year 5'!B47</f>
        <v>0</v>
      </c>
    </row>
    <row r="48" spans="1:7" x14ac:dyDescent="0.25">
      <c r="A48" s="10" t="s">
        <v>9</v>
      </c>
      <c r="B48" s="118">
        <f>'Year 0'!B48</f>
        <v>0</v>
      </c>
      <c r="C48" s="245">
        <f>'Year 1'!B48</f>
        <v>0</v>
      </c>
      <c r="D48" s="245">
        <f>'Year 2'!B48</f>
        <v>0</v>
      </c>
      <c r="E48" s="245">
        <f>'Year 3'!B48</f>
        <v>0</v>
      </c>
      <c r="F48" s="245">
        <f>'Year 4'!B48</f>
        <v>0</v>
      </c>
      <c r="G48" s="245">
        <f>'Year 5'!B48</f>
        <v>0</v>
      </c>
    </row>
    <row r="49" spans="1:7" x14ac:dyDescent="0.25">
      <c r="A49" s="10" t="s">
        <v>213</v>
      </c>
      <c r="B49" s="118">
        <f>'Year 0'!B49</f>
        <v>0</v>
      </c>
      <c r="C49" s="245">
        <f>'Year 1'!B49</f>
        <v>0</v>
      </c>
      <c r="D49" s="245">
        <f>'Year 2'!B49</f>
        <v>0</v>
      </c>
      <c r="E49" s="245">
        <f>'Year 3'!B49</f>
        <v>0</v>
      </c>
      <c r="F49" s="245">
        <f>'Year 4'!B49</f>
        <v>0</v>
      </c>
      <c r="G49" s="245">
        <f>'Year 5'!B49</f>
        <v>0</v>
      </c>
    </row>
    <row r="50" spans="1:7" x14ac:dyDescent="0.25">
      <c r="A50" s="10" t="s">
        <v>8</v>
      </c>
      <c r="B50" s="118">
        <f>'Year 0'!B50</f>
        <v>0</v>
      </c>
      <c r="C50" s="245">
        <f>'Year 1'!B50</f>
        <v>0</v>
      </c>
      <c r="D50" s="245">
        <f>'Year 2'!B50</f>
        <v>0</v>
      </c>
      <c r="E50" s="245">
        <f>'Year 3'!B50</f>
        <v>0</v>
      </c>
      <c r="F50" s="245">
        <f>'Year 4'!B50</f>
        <v>0</v>
      </c>
      <c r="G50" s="245">
        <f>'Year 5'!B50</f>
        <v>0</v>
      </c>
    </row>
    <row r="51" spans="1:7" x14ac:dyDescent="0.25">
      <c r="A51" s="10" t="s">
        <v>7</v>
      </c>
      <c r="B51" s="118">
        <f>'Year 0'!B51</f>
        <v>0</v>
      </c>
      <c r="C51" s="245">
        <f>'Year 1'!B51</f>
        <v>0</v>
      </c>
      <c r="D51" s="245">
        <f>'Year 2'!B51</f>
        <v>0</v>
      </c>
      <c r="E51" s="245">
        <f>'Year 3'!B51</f>
        <v>0</v>
      </c>
      <c r="F51" s="245">
        <f>'Year 4'!B51</f>
        <v>0</v>
      </c>
      <c r="G51" s="245">
        <f>'Year 5'!B51</f>
        <v>0</v>
      </c>
    </row>
    <row r="52" spans="1:7" x14ac:dyDescent="0.25">
      <c r="A52" s="53" t="s">
        <v>376</v>
      </c>
      <c r="B52" s="118">
        <f>'Year 0'!B52</f>
        <v>0</v>
      </c>
      <c r="C52" s="245">
        <f>'Year 1'!B52</f>
        <v>0</v>
      </c>
      <c r="D52" s="245">
        <f>'Year 2'!B52</f>
        <v>0</v>
      </c>
      <c r="E52" s="245">
        <f>'Year 3'!B52</f>
        <v>0</v>
      </c>
      <c r="F52" s="245">
        <f>'Year 4'!B52</f>
        <v>0</v>
      </c>
      <c r="G52" s="245">
        <f>'Year 5'!B52</f>
        <v>0</v>
      </c>
    </row>
    <row r="53" spans="1:7" x14ac:dyDescent="0.25">
      <c r="A53" s="10" t="s">
        <v>59</v>
      </c>
      <c r="B53" s="119">
        <f>'Year 0'!B53</f>
        <v>0</v>
      </c>
      <c r="C53" s="119">
        <f>'Year 1'!B53</f>
        <v>0</v>
      </c>
      <c r="D53" s="119">
        <f>'Year 2'!B53</f>
        <v>0</v>
      </c>
      <c r="E53" s="119">
        <f>'Year 3'!B53</f>
        <v>0</v>
      </c>
      <c r="F53" s="119">
        <f>'Year 4'!B53</f>
        <v>0</v>
      </c>
      <c r="G53" s="119">
        <f>'Year 5'!B53</f>
        <v>0</v>
      </c>
    </row>
    <row r="54" spans="1:7" x14ac:dyDescent="0.25">
      <c r="A54" s="9" t="s">
        <v>254</v>
      </c>
      <c r="B54" s="120">
        <f t="shared" ref="B54:G54" si="7">SUM(B47:B53)</f>
        <v>0</v>
      </c>
      <c r="C54" s="120">
        <f t="shared" si="7"/>
        <v>0</v>
      </c>
      <c r="D54" s="120">
        <f t="shared" si="7"/>
        <v>0</v>
      </c>
      <c r="E54" s="120">
        <f t="shared" si="7"/>
        <v>0</v>
      </c>
      <c r="F54" s="120">
        <f t="shared" si="7"/>
        <v>0</v>
      </c>
      <c r="G54" s="120">
        <f t="shared" si="7"/>
        <v>0</v>
      </c>
    </row>
    <row r="55" spans="1:7" x14ac:dyDescent="0.25">
      <c r="A55" s="11" t="s">
        <v>53</v>
      </c>
      <c r="B55" s="114">
        <f t="shared" ref="B55:G55" si="8">B34+B40+B54+B45</f>
        <v>0</v>
      </c>
      <c r="C55" s="114">
        <f t="shared" si="8"/>
        <v>0</v>
      </c>
      <c r="D55" s="114">
        <f t="shared" si="8"/>
        <v>0</v>
      </c>
      <c r="E55" s="114">
        <f t="shared" si="8"/>
        <v>0</v>
      </c>
      <c r="F55" s="114">
        <f t="shared" si="8"/>
        <v>0</v>
      </c>
      <c r="G55" s="114">
        <f t="shared" si="8"/>
        <v>0</v>
      </c>
    </row>
    <row r="56" spans="1:7" x14ac:dyDescent="0.25">
      <c r="A56" s="11"/>
      <c r="B56" s="114"/>
      <c r="C56" s="246"/>
      <c r="D56" s="246"/>
      <c r="E56" s="246"/>
      <c r="F56" s="246"/>
      <c r="G56" s="246"/>
    </row>
    <row r="57" spans="1:7" x14ac:dyDescent="0.25">
      <c r="A57" s="9" t="s">
        <v>85</v>
      </c>
      <c r="B57" s="113"/>
      <c r="C57" s="245"/>
      <c r="D57" s="245"/>
      <c r="E57" s="245"/>
      <c r="F57" s="245"/>
      <c r="G57" s="245"/>
    </row>
    <row r="58" spans="1:7" x14ac:dyDescent="0.25">
      <c r="A58" s="10" t="s">
        <v>86</v>
      </c>
      <c r="B58" s="113">
        <f>'Year 0'!B58</f>
        <v>0</v>
      </c>
      <c r="C58" s="245">
        <f>'Year 1'!B58</f>
        <v>0</v>
      </c>
      <c r="D58" s="245">
        <f>'Year 2'!B58</f>
        <v>0</v>
      </c>
      <c r="E58" s="245">
        <f>'Year 3'!B58</f>
        <v>0</v>
      </c>
      <c r="F58" s="245">
        <f>'Year 4'!B58</f>
        <v>0</v>
      </c>
      <c r="G58" s="245">
        <f>'Year 5'!B58</f>
        <v>0</v>
      </c>
    </row>
    <row r="59" spans="1:7" x14ac:dyDescent="0.25">
      <c r="A59" s="10" t="s">
        <v>87</v>
      </c>
      <c r="B59" s="113">
        <f>'Year 0'!B59</f>
        <v>0</v>
      </c>
      <c r="C59" s="245">
        <f>'Year 1'!B59</f>
        <v>0</v>
      </c>
      <c r="D59" s="245">
        <f>'Year 2'!B59</f>
        <v>0</v>
      </c>
      <c r="E59" s="245">
        <f>'Year 3'!B59</f>
        <v>0</v>
      </c>
      <c r="F59" s="245">
        <f>'Year 4'!B59</f>
        <v>0</v>
      </c>
      <c r="G59" s="245">
        <f>'Year 5'!B59</f>
        <v>0</v>
      </c>
    </row>
    <row r="60" spans="1:7" x14ac:dyDescent="0.25">
      <c r="A60" s="10" t="s">
        <v>88</v>
      </c>
      <c r="B60" s="113">
        <f>'Year 0'!B60</f>
        <v>0</v>
      </c>
      <c r="C60" s="245">
        <f>'Year 1'!B60</f>
        <v>0</v>
      </c>
      <c r="D60" s="245">
        <f>'Year 2'!B60</f>
        <v>0</v>
      </c>
      <c r="E60" s="245">
        <f>'Year 3'!B60</f>
        <v>0</v>
      </c>
      <c r="F60" s="245">
        <f>'Year 4'!B60</f>
        <v>0</v>
      </c>
      <c r="G60" s="245">
        <f>'Year 5'!B60</f>
        <v>0</v>
      </c>
    </row>
    <row r="61" spans="1:7" x14ac:dyDescent="0.25">
      <c r="A61" s="10" t="s">
        <v>89</v>
      </c>
      <c r="B61" s="113">
        <f>'Year 0'!B61</f>
        <v>0</v>
      </c>
      <c r="C61" s="245">
        <f>'Year 1'!B61</f>
        <v>0</v>
      </c>
      <c r="D61" s="245">
        <f>'Year 2'!B61</f>
        <v>0</v>
      </c>
      <c r="E61" s="245">
        <f>'Year 3'!B61</f>
        <v>0</v>
      </c>
      <c r="F61" s="245">
        <f>'Year 4'!B61</f>
        <v>0</v>
      </c>
      <c r="G61" s="245">
        <f>'Year 5'!B61</f>
        <v>0</v>
      </c>
    </row>
    <row r="62" spans="1:7" x14ac:dyDescent="0.25">
      <c r="A62" s="10" t="s">
        <v>307</v>
      </c>
      <c r="B62" s="113">
        <f>'Year 0'!B62</f>
        <v>0</v>
      </c>
      <c r="C62" s="245">
        <f>'Year 1'!B62</f>
        <v>0</v>
      </c>
      <c r="D62" s="245">
        <f>'Year 2'!B62</f>
        <v>0</v>
      </c>
      <c r="E62" s="245">
        <f>'Year 3'!B62</f>
        <v>0</v>
      </c>
      <c r="F62" s="245">
        <f>'Year 4'!B62</f>
        <v>0</v>
      </c>
      <c r="G62" s="245">
        <f>'Year 5'!B62</f>
        <v>0</v>
      </c>
    </row>
    <row r="63" spans="1:7" x14ac:dyDescent="0.25">
      <c r="A63" s="10" t="s">
        <v>308</v>
      </c>
      <c r="B63" s="113">
        <f>'Year 0'!B63</f>
        <v>0</v>
      </c>
      <c r="C63" s="245">
        <f>'Year 1'!B63</f>
        <v>0</v>
      </c>
      <c r="D63" s="245">
        <f>'Year 2'!B63</f>
        <v>0</v>
      </c>
      <c r="E63" s="245">
        <f>'Year 3'!B63</f>
        <v>0</v>
      </c>
      <c r="F63" s="245">
        <f>'Year 4'!B63</f>
        <v>0</v>
      </c>
      <c r="G63" s="245">
        <f>'Year 5'!B63</f>
        <v>0</v>
      </c>
    </row>
    <row r="64" spans="1:7" x14ac:dyDescent="0.25">
      <c r="A64" s="10" t="s">
        <v>90</v>
      </c>
      <c r="B64" s="113">
        <f>'Year 0'!B64</f>
        <v>0</v>
      </c>
      <c r="C64" s="245">
        <f>'Year 1'!B64</f>
        <v>0</v>
      </c>
      <c r="D64" s="245">
        <f>'Year 2'!B64</f>
        <v>0</v>
      </c>
      <c r="E64" s="245">
        <f>'Year 3'!B64</f>
        <v>0</v>
      </c>
      <c r="F64" s="245">
        <f>'Year 4'!B64</f>
        <v>0</v>
      </c>
      <c r="G64" s="245">
        <f>'Year 5'!B64</f>
        <v>0</v>
      </c>
    </row>
    <row r="65" spans="1:7" x14ac:dyDescent="0.25">
      <c r="A65" s="10" t="s">
        <v>364</v>
      </c>
      <c r="B65" s="113">
        <f>'Year 0'!B65</f>
        <v>0</v>
      </c>
      <c r="C65" s="245">
        <f>'Year 1'!B65</f>
        <v>0</v>
      </c>
      <c r="D65" s="245">
        <f>'Year 2'!B65</f>
        <v>0</v>
      </c>
      <c r="E65" s="245">
        <f>'Year 3'!B65</f>
        <v>0</v>
      </c>
      <c r="F65" s="245">
        <f>'Year 4'!B65</f>
        <v>0</v>
      </c>
      <c r="G65" s="245">
        <f>'Year 5'!B65</f>
        <v>0</v>
      </c>
    </row>
    <row r="66" spans="1:7" x14ac:dyDescent="0.25">
      <c r="A66" s="10" t="s">
        <v>103</v>
      </c>
      <c r="B66" s="113">
        <f>'Year 0'!B66</f>
        <v>0</v>
      </c>
      <c r="C66" s="245">
        <f>'Year 1'!B66</f>
        <v>0</v>
      </c>
      <c r="D66" s="245">
        <f>'Year 2'!B66</f>
        <v>0</v>
      </c>
      <c r="E66" s="245">
        <f>'Year 3'!B66</f>
        <v>0</v>
      </c>
      <c r="F66" s="245">
        <f>'Year 4'!B66</f>
        <v>0</v>
      </c>
      <c r="G66" s="245">
        <f>'Year 5'!B66</f>
        <v>0</v>
      </c>
    </row>
    <row r="67" spans="1:7" x14ac:dyDescent="0.25">
      <c r="A67" s="10" t="s">
        <v>401</v>
      </c>
      <c r="B67" s="113">
        <f>'Year 0'!B67</f>
        <v>0</v>
      </c>
      <c r="C67" s="245">
        <f>'Year 1'!B67</f>
        <v>0</v>
      </c>
      <c r="D67" s="245">
        <f>'Year 2'!B67</f>
        <v>0</v>
      </c>
      <c r="E67" s="245">
        <f>'Year 3'!B67</f>
        <v>0</v>
      </c>
      <c r="F67" s="245">
        <f>'Year 4'!B67</f>
        <v>0</v>
      </c>
      <c r="G67" s="245">
        <f>'Year 5'!B67</f>
        <v>0</v>
      </c>
    </row>
    <row r="68" spans="1:7" x14ac:dyDescent="0.25">
      <c r="A68" s="10" t="s">
        <v>396</v>
      </c>
      <c r="B68" s="113">
        <f>'Year 0'!B68</f>
        <v>0</v>
      </c>
      <c r="C68" s="245">
        <f>'Year 1'!B68</f>
        <v>0</v>
      </c>
      <c r="D68" s="245">
        <f>'Year 2'!B68</f>
        <v>0</v>
      </c>
      <c r="E68" s="245">
        <f>'Year 3'!B68</f>
        <v>0</v>
      </c>
      <c r="F68" s="245">
        <f>'Year 4'!B68</f>
        <v>0</v>
      </c>
      <c r="G68" s="245">
        <f>'Year 5'!B68</f>
        <v>0</v>
      </c>
    </row>
    <row r="69" spans="1:7" x14ac:dyDescent="0.25">
      <c r="A69" s="10" t="s">
        <v>397</v>
      </c>
      <c r="B69" s="113">
        <f>'Year 0'!B69</f>
        <v>0</v>
      </c>
      <c r="C69" s="245">
        <f>'Year 1'!B69</f>
        <v>0</v>
      </c>
      <c r="D69" s="245">
        <f>'Year 2'!B69</f>
        <v>0</v>
      </c>
      <c r="E69" s="245">
        <f>'Year 3'!B69</f>
        <v>0</v>
      </c>
      <c r="F69" s="245">
        <f>'Year 4'!B69</f>
        <v>0</v>
      </c>
      <c r="G69" s="245">
        <f>'Year 5'!B69</f>
        <v>0</v>
      </c>
    </row>
    <row r="70" spans="1:7" x14ac:dyDescent="0.25">
      <c r="A70" s="10" t="s">
        <v>160</v>
      </c>
      <c r="B70" s="116">
        <f>'Year 0'!B70</f>
        <v>0</v>
      </c>
      <c r="C70" s="119">
        <f>'Year 1'!B70</f>
        <v>0</v>
      </c>
      <c r="D70" s="119">
        <f>'Year 2'!B70</f>
        <v>0</v>
      </c>
      <c r="E70" s="119">
        <f>'Year 3'!B70</f>
        <v>0</v>
      </c>
      <c r="F70" s="119">
        <f>'Year 4'!B70</f>
        <v>0</v>
      </c>
      <c r="G70" s="119">
        <f>'Year 5'!B70</f>
        <v>0</v>
      </c>
    </row>
    <row r="71" spans="1:7" x14ac:dyDescent="0.25">
      <c r="A71" s="9" t="s">
        <v>115</v>
      </c>
      <c r="B71" s="114">
        <f t="shared" ref="B71:G71" si="9">SUM(B58:B70)</f>
        <v>0</v>
      </c>
      <c r="C71" s="114">
        <f t="shared" si="9"/>
        <v>0</v>
      </c>
      <c r="D71" s="114">
        <f t="shared" si="9"/>
        <v>0</v>
      </c>
      <c r="E71" s="114">
        <f t="shared" si="9"/>
        <v>0</v>
      </c>
      <c r="F71" s="114">
        <f t="shared" si="9"/>
        <v>0</v>
      </c>
      <c r="G71" s="114">
        <f t="shared" si="9"/>
        <v>0</v>
      </c>
    </row>
    <row r="72" spans="1:7" x14ac:dyDescent="0.25">
      <c r="A72" s="9"/>
      <c r="B72" s="114"/>
      <c r="C72" s="245"/>
      <c r="D72" s="245"/>
      <c r="E72" s="245"/>
      <c r="F72" s="245"/>
      <c r="G72" s="245"/>
    </row>
    <row r="73" spans="1:7" x14ac:dyDescent="0.25">
      <c r="A73" s="9" t="s">
        <v>91</v>
      </c>
      <c r="B73" s="113"/>
      <c r="C73" s="245"/>
      <c r="D73" s="245"/>
      <c r="E73" s="245"/>
      <c r="F73" s="245"/>
      <c r="G73" s="245"/>
    </row>
    <row r="74" spans="1:7" x14ac:dyDescent="0.25">
      <c r="A74" s="10" t="s">
        <v>92</v>
      </c>
      <c r="B74" s="113">
        <f>'Year 0'!B74</f>
        <v>0</v>
      </c>
      <c r="C74" s="245">
        <f>'Year 1'!B74</f>
        <v>0</v>
      </c>
      <c r="D74" s="245">
        <f>'Year 2'!B74</f>
        <v>0</v>
      </c>
      <c r="E74" s="245">
        <f>'Year 3'!B74</f>
        <v>0</v>
      </c>
      <c r="F74" s="245">
        <f>'Year 4'!B74</f>
        <v>0</v>
      </c>
      <c r="G74" s="245">
        <f>'Year 5'!B74</f>
        <v>0</v>
      </c>
    </row>
    <row r="75" spans="1:7" x14ac:dyDescent="0.25">
      <c r="A75" s="10" t="s">
        <v>451</v>
      </c>
      <c r="B75" s="113">
        <f>'Year 0'!B75</f>
        <v>0</v>
      </c>
      <c r="C75" s="245">
        <f>'Year 1'!B75</f>
        <v>0</v>
      </c>
      <c r="D75" s="245">
        <f>'Year 2'!B75</f>
        <v>0</v>
      </c>
      <c r="E75" s="245">
        <f>'Year 3'!B75</f>
        <v>0</v>
      </c>
      <c r="F75" s="245">
        <f>'Year 4'!B75</f>
        <v>0</v>
      </c>
      <c r="G75" s="245">
        <f>'Year 5'!B75</f>
        <v>0</v>
      </c>
    </row>
    <row r="76" spans="1:7" x14ac:dyDescent="0.25">
      <c r="A76" s="10" t="s">
        <v>399</v>
      </c>
      <c r="B76" s="113">
        <f>'Year 0'!B76</f>
        <v>0</v>
      </c>
      <c r="C76" s="245">
        <f>'Year 1'!B76</f>
        <v>0</v>
      </c>
      <c r="D76" s="245">
        <f>'Year 2'!B76</f>
        <v>0</v>
      </c>
      <c r="E76" s="245">
        <f>'Year 3'!B76</f>
        <v>0</v>
      </c>
      <c r="F76" s="245">
        <f>'Year 4'!B76</f>
        <v>0</v>
      </c>
      <c r="G76" s="245">
        <f>'Year 5'!B76</f>
        <v>0</v>
      </c>
    </row>
    <row r="77" spans="1:7" x14ac:dyDescent="0.25">
      <c r="A77" s="10" t="s">
        <v>398</v>
      </c>
      <c r="B77" s="113">
        <f>'Year 0'!B77</f>
        <v>0</v>
      </c>
      <c r="C77" s="245">
        <f>'Year 1'!B77</f>
        <v>0</v>
      </c>
      <c r="D77" s="245">
        <f>'Year 2'!B77</f>
        <v>0</v>
      </c>
      <c r="E77" s="245">
        <f>'Year 3'!B77</f>
        <v>0</v>
      </c>
      <c r="F77" s="245">
        <f>'Year 4'!B77</f>
        <v>0</v>
      </c>
      <c r="G77" s="245">
        <f>'Year 5'!B77</f>
        <v>0</v>
      </c>
    </row>
    <row r="78" spans="1:7" x14ac:dyDescent="0.25">
      <c r="A78" s="10" t="s">
        <v>400</v>
      </c>
      <c r="B78" s="113">
        <f>'Year 0'!B78</f>
        <v>0</v>
      </c>
      <c r="C78" s="245">
        <f>'Year 1'!B78</f>
        <v>0</v>
      </c>
      <c r="D78" s="245">
        <f>'Year 2'!B78</f>
        <v>0</v>
      </c>
      <c r="E78" s="245">
        <f>'Year 3'!B78</f>
        <v>0</v>
      </c>
      <c r="F78" s="245">
        <f>'Year 4'!B78</f>
        <v>0</v>
      </c>
      <c r="G78" s="245">
        <f>'Year 5'!B78</f>
        <v>0</v>
      </c>
    </row>
    <row r="79" spans="1:7" x14ac:dyDescent="0.25">
      <c r="A79" s="9" t="s">
        <v>222</v>
      </c>
      <c r="B79" s="114">
        <f t="shared" ref="B79:G79" si="10">SUM(B74:B78)</f>
        <v>0</v>
      </c>
      <c r="C79" s="114">
        <f t="shared" si="10"/>
        <v>0</v>
      </c>
      <c r="D79" s="114">
        <f t="shared" si="10"/>
        <v>0</v>
      </c>
      <c r="E79" s="114">
        <f t="shared" si="10"/>
        <v>0</v>
      </c>
      <c r="F79" s="114">
        <f t="shared" si="10"/>
        <v>0</v>
      </c>
      <c r="G79" s="114">
        <f t="shared" si="10"/>
        <v>0</v>
      </c>
    </row>
    <row r="80" spans="1:7" x14ac:dyDescent="0.25">
      <c r="A80" s="9"/>
      <c r="B80" s="114"/>
      <c r="C80" s="245"/>
      <c r="D80" s="245"/>
      <c r="E80" s="245"/>
      <c r="F80" s="245"/>
      <c r="G80" s="245"/>
    </row>
    <row r="81" spans="1:7" x14ac:dyDescent="0.25">
      <c r="A81" s="9" t="s">
        <v>95</v>
      </c>
      <c r="B81" s="113"/>
      <c r="C81" s="245"/>
      <c r="D81" s="245"/>
      <c r="E81" s="245"/>
      <c r="F81" s="245"/>
      <c r="G81" s="245"/>
    </row>
    <row r="82" spans="1:7" x14ac:dyDescent="0.25">
      <c r="A82" s="10" t="s">
        <v>391</v>
      </c>
      <c r="B82" s="113">
        <f>'Year 0'!B82</f>
        <v>0</v>
      </c>
      <c r="C82" s="245">
        <f>'Year 1'!B82</f>
        <v>0</v>
      </c>
      <c r="D82" s="245">
        <f>'Year 2'!B82</f>
        <v>0</v>
      </c>
      <c r="E82" s="245">
        <f>'Year 3'!B82</f>
        <v>0</v>
      </c>
      <c r="F82" s="245">
        <f>'Year 4'!B82</f>
        <v>0</v>
      </c>
      <c r="G82" s="245">
        <f>'Year 5'!B82</f>
        <v>0</v>
      </c>
    </row>
    <row r="83" spans="1:7" x14ac:dyDescent="0.25">
      <c r="A83" s="10" t="s">
        <v>97</v>
      </c>
      <c r="B83" s="116">
        <f>'Year 0'!B83</f>
        <v>0</v>
      </c>
      <c r="C83" s="119">
        <f>'Year 1'!B83</f>
        <v>0</v>
      </c>
      <c r="D83" s="119">
        <f>'Year 2'!B83</f>
        <v>0</v>
      </c>
      <c r="E83" s="119">
        <f>'Year 3'!B83</f>
        <v>0</v>
      </c>
      <c r="F83" s="119">
        <f>'Year 4'!B83</f>
        <v>0</v>
      </c>
      <c r="G83" s="119">
        <f>'Year 5'!B83</f>
        <v>0</v>
      </c>
    </row>
    <row r="84" spans="1:7" x14ac:dyDescent="0.25">
      <c r="A84" s="9" t="s">
        <v>221</v>
      </c>
      <c r="B84" s="114">
        <f t="shared" ref="B84:G84" si="11">SUM(B82:B83)</f>
        <v>0</v>
      </c>
      <c r="C84" s="114">
        <f t="shared" si="11"/>
        <v>0</v>
      </c>
      <c r="D84" s="114">
        <f t="shared" si="11"/>
        <v>0</v>
      </c>
      <c r="E84" s="114">
        <f t="shared" si="11"/>
        <v>0</v>
      </c>
      <c r="F84" s="114">
        <f t="shared" si="11"/>
        <v>0</v>
      </c>
      <c r="G84" s="114">
        <f t="shared" si="11"/>
        <v>0</v>
      </c>
    </row>
    <row r="85" spans="1:7" x14ac:dyDescent="0.25">
      <c r="A85" s="9"/>
      <c r="B85" s="114"/>
      <c r="C85" s="245"/>
      <c r="D85" s="245"/>
      <c r="E85" s="245"/>
      <c r="F85" s="245"/>
      <c r="G85" s="245"/>
    </row>
    <row r="86" spans="1:7" x14ac:dyDescent="0.25">
      <c r="A86" s="9" t="s">
        <v>298</v>
      </c>
      <c r="B86" s="113"/>
      <c r="C86" s="246"/>
      <c r="D86" s="246"/>
      <c r="E86" s="246"/>
      <c r="F86" s="246"/>
      <c r="G86" s="246"/>
    </row>
    <row r="87" spans="1:7" x14ac:dyDescent="0.25">
      <c r="A87" s="10" t="s">
        <v>98</v>
      </c>
      <c r="B87" s="113">
        <f>'Year 0'!B87</f>
        <v>0</v>
      </c>
      <c r="C87" s="246">
        <f>'Year 1'!B87</f>
        <v>0</v>
      </c>
      <c r="D87" s="246">
        <f>'Year 2'!B87</f>
        <v>0</v>
      </c>
      <c r="E87" s="246">
        <f>'Year 3'!B87</f>
        <v>0</v>
      </c>
      <c r="F87" s="246">
        <f>'Year 4'!B87</f>
        <v>0</v>
      </c>
      <c r="G87" s="246">
        <f>'Year 5'!B87</f>
        <v>0</v>
      </c>
    </row>
    <row r="88" spans="1:7" x14ac:dyDescent="0.25">
      <c r="A88" s="10" t="s">
        <v>99</v>
      </c>
      <c r="B88" s="113">
        <f>'Year 0'!B88</f>
        <v>0</v>
      </c>
      <c r="C88" s="246">
        <f>'Year 1'!B88</f>
        <v>0</v>
      </c>
      <c r="D88" s="246">
        <f>'Year 2'!B88</f>
        <v>0</v>
      </c>
      <c r="E88" s="246">
        <f>'Year 3'!B88</f>
        <v>0</v>
      </c>
      <c r="F88" s="246">
        <f>'Year 4'!B88</f>
        <v>0</v>
      </c>
      <c r="G88" s="246">
        <f>'Year 5'!B88</f>
        <v>0</v>
      </c>
    </row>
    <row r="89" spans="1:7" x14ac:dyDescent="0.25">
      <c r="A89" s="10" t="s">
        <v>101</v>
      </c>
      <c r="B89" s="116">
        <f>'Year 0'!B89</f>
        <v>0</v>
      </c>
      <c r="C89" s="252">
        <f>'Year 1'!B89</f>
        <v>0</v>
      </c>
      <c r="D89" s="252">
        <f>'Year 2'!B89</f>
        <v>0</v>
      </c>
      <c r="E89" s="252">
        <f>'Year 3'!B89</f>
        <v>0</v>
      </c>
      <c r="F89" s="252">
        <f>'Year 4'!B89</f>
        <v>0</v>
      </c>
      <c r="G89" s="252">
        <f>'Year 5'!B89</f>
        <v>0</v>
      </c>
    </row>
    <row r="90" spans="1:7" x14ac:dyDescent="0.25">
      <c r="A90" s="9" t="s">
        <v>382</v>
      </c>
      <c r="B90" s="114">
        <f t="shared" ref="B90:G90" si="12">SUM(B87:B89)</f>
        <v>0</v>
      </c>
      <c r="C90" s="114">
        <f t="shared" si="12"/>
        <v>0</v>
      </c>
      <c r="D90" s="114">
        <f t="shared" si="12"/>
        <v>0</v>
      </c>
      <c r="E90" s="114">
        <f t="shared" si="12"/>
        <v>0</v>
      </c>
      <c r="F90" s="114">
        <f t="shared" si="12"/>
        <v>0</v>
      </c>
      <c r="G90" s="114">
        <f t="shared" si="12"/>
        <v>0</v>
      </c>
    </row>
    <row r="91" spans="1:7" x14ac:dyDescent="0.25">
      <c r="A91" s="9"/>
      <c r="B91" s="114"/>
      <c r="C91" s="245"/>
      <c r="D91" s="245"/>
      <c r="E91" s="245"/>
      <c r="F91" s="245"/>
      <c r="G91" s="245"/>
    </row>
    <row r="92" spans="1:7" x14ac:dyDescent="0.25">
      <c r="A92" s="9" t="s">
        <v>102</v>
      </c>
      <c r="B92" s="113"/>
      <c r="C92" s="245"/>
      <c r="D92" s="245"/>
      <c r="E92" s="245"/>
      <c r="F92" s="245"/>
      <c r="G92" s="245"/>
    </row>
    <row r="93" spans="1:7" x14ac:dyDescent="0.25">
      <c r="A93" s="10" t="s">
        <v>104</v>
      </c>
      <c r="B93" s="116">
        <f>'Year 0'!B93</f>
        <v>0</v>
      </c>
      <c r="C93" s="119">
        <f>'Year 1'!B93</f>
        <v>0</v>
      </c>
      <c r="D93" s="119">
        <f>'Year 2'!B93</f>
        <v>0</v>
      </c>
      <c r="E93" s="119">
        <f>'Year 3'!B93</f>
        <v>0</v>
      </c>
      <c r="F93" s="119">
        <f>'Year 4'!B93</f>
        <v>0</v>
      </c>
      <c r="G93" s="119">
        <f>'Year 5'!B93</f>
        <v>0</v>
      </c>
    </row>
    <row r="94" spans="1:7" x14ac:dyDescent="0.25">
      <c r="A94" s="9" t="s">
        <v>220</v>
      </c>
      <c r="B94" s="114">
        <f t="shared" ref="B94:G94" si="13">SUM(B93:B93)</f>
        <v>0</v>
      </c>
      <c r="C94" s="114">
        <f t="shared" si="13"/>
        <v>0</v>
      </c>
      <c r="D94" s="114">
        <f t="shared" si="13"/>
        <v>0</v>
      </c>
      <c r="E94" s="114">
        <f t="shared" si="13"/>
        <v>0</v>
      </c>
      <c r="F94" s="114">
        <f t="shared" si="13"/>
        <v>0</v>
      </c>
      <c r="G94" s="114">
        <f t="shared" si="13"/>
        <v>0</v>
      </c>
    </row>
    <row r="95" spans="1:7" x14ac:dyDescent="0.25">
      <c r="A95" s="9"/>
      <c r="B95" s="114"/>
      <c r="C95" s="245"/>
      <c r="D95" s="245"/>
      <c r="E95" s="245"/>
      <c r="F95" s="245"/>
      <c r="G95" s="245"/>
    </row>
    <row r="96" spans="1:7" x14ac:dyDescent="0.25">
      <c r="A96" s="9" t="s">
        <v>370</v>
      </c>
      <c r="B96" s="113"/>
      <c r="C96" s="245"/>
      <c r="D96" s="245"/>
      <c r="E96" s="245"/>
      <c r="F96" s="245"/>
      <c r="G96" s="245"/>
    </row>
    <row r="97" spans="1:7" x14ac:dyDescent="0.25">
      <c r="A97" s="10" t="s">
        <v>377</v>
      </c>
      <c r="B97" s="113">
        <f>'Year 0'!B97</f>
        <v>0</v>
      </c>
      <c r="C97" s="245">
        <f>'Year 1'!B97</f>
        <v>0</v>
      </c>
      <c r="D97" s="245">
        <f>'Year 2'!B97</f>
        <v>0</v>
      </c>
      <c r="E97" s="245">
        <f>'Year 3'!B97</f>
        <v>0</v>
      </c>
      <c r="F97" s="245">
        <f>'Year 4'!B97</f>
        <v>0</v>
      </c>
      <c r="G97" s="245">
        <f>'Year 5'!B97</f>
        <v>0</v>
      </c>
    </row>
    <row r="98" spans="1:7" x14ac:dyDescent="0.25">
      <c r="A98" s="10" t="s">
        <v>106</v>
      </c>
      <c r="B98" s="113">
        <f>'Year 0'!B98</f>
        <v>0</v>
      </c>
      <c r="C98" s="245">
        <f>'Year 1'!B98</f>
        <v>0</v>
      </c>
      <c r="D98" s="245">
        <f>'Year 2'!B98</f>
        <v>0</v>
      </c>
      <c r="E98" s="245">
        <f>'Year 3'!B98</f>
        <v>0</v>
      </c>
      <c r="F98" s="245">
        <f>'Year 4'!B98</f>
        <v>0</v>
      </c>
      <c r="G98" s="245">
        <f>'Year 5'!B98</f>
        <v>0</v>
      </c>
    </row>
    <row r="99" spans="1:7" x14ac:dyDescent="0.25">
      <c r="A99" s="10" t="s">
        <v>108</v>
      </c>
      <c r="B99" s="113">
        <f>'Year 0'!B99</f>
        <v>0</v>
      </c>
      <c r="C99" s="245">
        <f>'Year 1'!B99</f>
        <v>0</v>
      </c>
      <c r="D99" s="245">
        <f>'Year 2'!B99</f>
        <v>0</v>
      </c>
      <c r="E99" s="245">
        <f>'Year 3'!B99</f>
        <v>0</v>
      </c>
      <c r="F99" s="245">
        <f>'Year 4'!B99</f>
        <v>0</v>
      </c>
      <c r="G99" s="245">
        <f>'Year 5'!B99</f>
        <v>0</v>
      </c>
    </row>
    <row r="100" spans="1:7" x14ac:dyDescent="0.25">
      <c r="A100" s="10" t="s">
        <v>379</v>
      </c>
      <c r="B100" s="116">
        <f>'Year 0'!B100</f>
        <v>0</v>
      </c>
      <c r="C100" s="119">
        <f>'Year 1'!B100</f>
        <v>0</v>
      </c>
      <c r="D100" s="119">
        <f>'Year 2'!B100</f>
        <v>0</v>
      </c>
      <c r="E100" s="119">
        <f>'Year 3'!B100</f>
        <v>0</v>
      </c>
      <c r="F100" s="119">
        <f>'Year 4'!B100</f>
        <v>0</v>
      </c>
      <c r="G100" s="119">
        <f>'Year 5'!B100</f>
        <v>0</v>
      </c>
    </row>
    <row r="101" spans="1:7" x14ac:dyDescent="0.25">
      <c r="A101" s="9" t="s">
        <v>378</v>
      </c>
      <c r="B101" s="114">
        <f t="shared" ref="B101:G101" si="14">SUM(B97:B100)</f>
        <v>0</v>
      </c>
      <c r="C101" s="114">
        <f t="shared" si="14"/>
        <v>0</v>
      </c>
      <c r="D101" s="114">
        <f t="shared" si="14"/>
        <v>0</v>
      </c>
      <c r="E101" s="114">
        <f t="shared" si="14"/>
        <v>0</v>
      </c>
      <c r="F101" s="114">
        <f t="shared" si="14"/>
        <v>0</v>
      </c>
      <c r="G101" s="114">
        <f t="shared" si="14"/>
        <v>0</v>
      </c>
    </row>
    <row r="102" spans="1:7" x14ac:dyDescent="0.25">
      <c r="A102" s="9"/>
      <c r="B102" s="114"/>
      <c r="C102" s="245"/>
      <c r="D102" s="245"/>
      <c r="E102" s="245"/>
      <c r="F102" s="245"/>
      <c r="G102" s="245"/>
    </row>
    <row r="103" spans="1:7" x14ac:dyDescent="0.25">
      <c r="A103" s="9" t="s">
        <v>374</v>
      </c>
      <c r="B103" s="113"/>
      <c r="C103" s="245"/>
      <c r="D103" s="245"/>
      <c r="E103" s="245"/>
      <c r="F103" s="245"/>
      <c r="G103" s="245"/>
    </row>
    <row r="104" spans="1:7" x14ac:dyDescent="0.25">
      <c r="A104" s="10" t="s">
        <v>216</v>
      </c>
      <c r="B104" s="113">
        <f>'Year 0'!B104</f>
        <v>0</v>
      </c>
      <c r="C104" s="245">
        <f>'Year 1'!B104</f>
        <v>0</v>
      </c>
      <c r="D104" s="245">
        <f>'Year 2'!B104</f>
        <v>0</v>
      </c>
      <c r="E104" s="245">
        <f>'Year 3'!B104</f>
        <v>0</v>
      </c>
      <c r="F104" s="245">
        <f>'Year 4'!B104</f>
        <v>0</v>
      </c>
      <c r="G104" s="245">
        <f>'Year 5'!B104</f>
        <v>0</v>
      </c>
    </row>
    <row r="105" spans="1:7" x14ac:dyDescent="0.25">
      <c r="A105" s="10" t="s">
        <v>217</v>
      </c>
      <c r="B105" s="113">
        <f>'Year 0'!B105</f>
        <v>0</v>
      </c>
      <c r="C105" s="245">
        <f>'Year 1'!B105</f>
        <v>0</v>
      </c>
      <c r="D105" s="245">
        <f>'Year 2'!B105</f>
        <v>0</v>
      </c>
      <c r="E105" s="245">
        <f>'Year 3'!B105</f>
        <v>0</v>
      </c>
      <c r="F105" s="245">
        <f>'Year 4'!B105</f>
        <v>0</v>
      </c>
      <c r="G105" s="245">
        <f>'Year 5'!B105</f>
        <v>0</v>
      </c>
    </row>
    <row r="106" spans="1:7" x14ac:dyDescent="0.25">
      <c r="A106" s="10" t="s">
        <v>218</v>
      </c>
      <c r="B106" s="116">
        <f>'Year 0'!B106</f>
        <v>0</v>
      </c>
      <c r="C106" s="119">
        <f>'Year 1'!B106</f>
        <v>0</v>
      </c>
      <c r="D106" s="119">
        <f>'Year 2'!B106</f>
        <v>0</v>
      </c>
      <c r="E106" s="119">
        <f>'Year 3'!B106</f>
        <v>0</v>
      </c>
      <c r="F106" s="119">
        <f>'Year 4'!B106</f>
        <v>0</v>
      </c>
      <c r="G106" s="119">
        <f>'Year 5'!B106</f>
        <v>0</v>
      </c>
    </row>
    <row r="107" spans="1:7" x14ac:dyDescent="0.25">
      <c r="A107" s="9" t="s">
        <v>380</v>
      </c>
      <c r="B107" s="113">
        <f t="shared" ref="B107:G107" si="15">SUM(B104:B106)</f>
        <v>0</v>
      </c>
      <c r="C107" s="113">
        <f t="shared" si="15"/>
        <v>0</v>
      </c>
      <c r="D107" s="113">
        <f t="shared" si="15"/>
        <v>0</v>
      </c>
      <c r="E107" s="113">
        <f t="shared" si="15"/>
        <v>0</v>
      </c>
      <c r="F107" s="113">
        <f t="shared" si="15"/>
        <v>0</v>
      </c>
      <c r="G107" s="113">
        <f t="shared" si="15"/>
        <v>0</v>
      </c>
    </row>
    <row r="108" spans="1:7" x14ac:dyDescent="0.25">
      <c r="A108" s="10"/>
      <c r="B108" s="113"/>
      <c r="C108" s="245"/>
      <c r="D108" s="245"/>
      <c r="E108" s="245"/>
      <c r="F108" s="245"/>
      <c r="G108" s="245"/>
    </row>
    <row r="109" spans="1:7" x14ac:dyDescent="0.25">
      <c r="A109" s="9" t="s">
        <v>373</v>
      </c>
      <c r="B109" s="113"/>
      <c r="C109" s="245"/>
      <c r="D109" s="245"/>
      <c r="E109" s="245"/>
      <c r="F109" s="245"/>
      <c r="G109" s="245"/>
    </row>
    <row r="110" spans="1:7" ht="45" x14ac:dyDescent="0.25">
      <c r="A110" s="52" t="s">
        <v>372</v>
      </c>
      <c r="B110" s="117">
        <f>'Year 0'!B110</f>
        <v>0</v>
      </c>
      <c r="C110" s="245">
        <f>'Year 1'!B110</f>
        <v>0</v>
      </c>
      <c r="D110" s="245">
        <f>'Year 2'!B110</f>
        <v>0</v>
      </c>
      <c r="E110" s="245">
        <f>'Year 3'!B110</f>
        <v>0</v>
      </c>
      <c r="F110" s="245">
        <f>'Year 4'!B110</f>
        <v>0</v>
      </c>
      <c r="G110" s="245">
        <f>'Year 5'!B110</f>
        <v>0</v>
      </c>
    </row>
    <row r="111" spans="1:7" x14ac:dyDescent="0.25">
      <c r="A111" s="53" t="s">
        <v>350</v>
      </c>
      <c r="B111" s="117">
        <f>'Year 0'!B111</f>
        <v>0</v>
      </c>
      <c r="C111" s="245">
        <f>'Year 1'!B111</f>
        <v>0</v>
      </c>
      <c r="D111" s="245">
        <f>'Year 2'!B111</f>
        <v>0</v>
      </c>
      <c r="E111" s="245">
        <f>'Year 3'!B111</f>
        <v>0</v>
      </c>
      <c r="F111" s="245">
        <f>'Year 4'!B111</f>
        <v>0</v>
      </c>
      <c r="G111" s="245">
        <f>'Year 5'!B111</f>
        <v>0</v>
      </c>
    </row>
    <row r="112" spans="1:7" x14ac:dyDescent="0.25">
      <c r="A112" s="53" t="s">
        <v>367</v>
      </c>
      <c r="B112" s="117">
        <f>'Year 0'!B112</f>
        <v>0</v>
      </c>
      <c r="C112" s="245">
        <f>'Year 1'!B112</f>
        <v>0</v>
      </c>
      <c r="D112" s="245">
        <f>'Year 2'!B112</f>
        <v>0</v>
      </c>
      <c r="E112" s="245">
        <f>'Year 3'!B112</f>
        <v>0</v>
      </c>
      <c r="F112" s="245">
        <f>'Year 4'!B112</f>
        <v>0</v>
      </c>
      <c r="G112" s="245">
        <f>'Year 5'!B112</f>
        <v>0</v>
      </c>
    </row>
    <row r="113" spans="1:7" x14ac:dyDescent="0.25">
      <c r="A113" s="53" t="s">
        <v>368</v>
      </c>
      <c r="B113" s="117">
        <f>'Year 0'!B113</f>
        <v>0</v>
      </c>
      <c r="C113" s="245">
        <f>'Year 1'!B113</f>
        <v>0</v>
      </c>
      <c r="D113" s="245">
        <f>'Year 2'!B113</f>
        <v>0</v>
      </c>
      <c r="E113" s="245">
        <f>'Year 3'!B113</f>
        <v>0</v>
      </c>
      <c r="F113" s="245">
        <f>'Year 4'!B113</f>
        <v>0</v>
      </c>
      <c r="G113" s="245">
        <f>'Year 5'!B113</f>
        <v>0</v>
      </c>
    </row>
    <row r="114" spans="1:7" x14ac:dyDescent="0.25">
      <c r="A114" s="53" t="s">
        <v>351</v>
      </c>
      <c r="B114" s="116">
        <f>'Year 0'!B114</f>
        <v>0</v>
      </c>
      <c r="C114" s="119">
        <f>'Year 1'!B114</f>
        <v>0</v>
      </c>
      <c r="D114" s="119">
        <f>'Year 2'!B114</f>
        <v>0</v>
      </c>
      <c r="E114" s="119">
        <f>'Year 3'!B114</f>
        <v>0</v>
      </c>
      <c r="F114" s="119">
        <f>'Year 4'!B114</f>
        <v>0</v>
      </c>
      <c r="G114" s="119">
        <f>'Year 5'!B114</f>
        <v>0</v>
      </c>
    </row>
    <row r="115" spans="1:7" x14ac:dyDescent="0.25">
      <c r="A115" s="9" t="s">
        <v>381</v>
      </c>
      <c r="B115" s="114">
        <f t="shared" ref="B115:G115" si="16">SUM(B110:B114)</f>
        <v>0</v>
      </c>
      <c r="C115" s="114">
        <f t="shared" si="16"/>
        <v>0</v>
      </c>
      <c r="D115" s="114">
        <f t="shared" si="16"/>
        <v>0</v>
      </c>
      <c r="E115" s="114">
        <f t="shared" si="16"/>
        <v>0</v>
      </c>
      <c r="F115" s="114">
        <f t="shared" si="16"/>
        <v>0</v>
      </c>
      <c r="G115" s="114">
        <f t="shared" si="16"/>
        <v>0</v>
      </c>
    </row>
    <row r="116" spans="1:7" x14ac:dyDescent="0.25">
      <c r="A116" s="9"/>
      <c r="B116" s="114"/>
      <c r="C116" s="246"/>
      <c r="D116" s="246"/>
      <c r="E116" s="246"/>
      <c r="F116" s="246"/>
      <c r="G116" s="246"/>
    </row>
    <row r="117" spans="1:7" x14ac:dyDescent="0.25">
      <c r="A117" s="9" t="s">
        <v>109</v>
      </c>
      <c r="B117" s="113"/>
      <c r="C117" s="246"/>
      <c r="D117" s="246"/>
      <c r="E117" s="246"/>
      <c r="F117" s="246"/>
      <c r="G117" s="246"/>
    </row>
    <row r="118" spans="1:7" x14ac:dyDescent="0.25">
      <c r="A118" s="10" t="s">
        <v>110</v>
      </c>
      <c r="B118" s="113">
        <f>'Year 0'!B118</f>
        <v>0</v>
      </c>
      <c r="C118" s="245">
        <f>'Year 1'!B118</f>
        <v>0</v>
      </c>
      <c r="D118" s="245">
        <f>'Year 2'!B118</f>
        <v>0</v>
      </c>
      <c r="E118" s="245">
        <f>'Year 3'!B118</f>
        <v>0</v>
      </c>
      <c r="F118" s="245">
        <f>'Year 4'!B118</f>
        <v>0</v>
      </c>
      <c r="G118" s="245">
        <f>'Year 5'!B118</f>
        <v>0</v>
      </c>
    </row>
    <row r="119" spans="1:7" x14ac:dyDescent="0.25">
      <c r="A119" s="10" t="s">
        <v>111</v>
      </c>
      <c r="B119" s="116">
        <f>'Year 0'!B119</f>
        <v>0</v>
      </c>
      <c r="C119" s="119">
        <f>'Year 1'!B119</f>
        <v>0</v>
      </c>
      <c r="D119" s="119">
        <f>'Year 2'!B119</f>
        <v>0</v>
      </c>
      <c r="E119" s="119">
        <f>'Year 3'!B119</f>
        <v>0</v>
      </c>
      <c r="F119" s="119">
        <f>'Year 4'!B119</f>
        <v>0</v>
      </c>
      <c r="G119" s="119">
        <f>'Year 5'!B119</f>
        <v>0</v>
      </c>
    </row>
    <row r="120" spans="1:7" x14ac:dyDescent="0.25">
      <c r="A120" s="9" t="s">
        <v>219</v>
      </c>
      <c r="B120" s="114">
        <f t="shared" ref="B120:G120" si="17">SUM(B118:B119)</f>
        <v>0</v>
      </c>
      <c r="C120" s="114">
        <f t="shared" si="17"/>
        <v>0</v>
      </c>
      <c r="D120" s="114">
        <f t="shared" si="17"/>
        <v>0</v>
      </c>
      <c r="E120" s="114">
        <f t="shared" si="17"/>
        <v>0</v>
      </c>
      <c r="F120" s="114">
        <f t="shared" si="17"/>
        <v>0</v>
      </c>
      <c r="G120" s="114">
        <f t="shared" si="17"/>
        <v>0</v>
      </c>
    </row>
    <row r="121" spans="1:7" x14ac:dyDescent="0.25">
      <c r="A121" s="9"/>
      <c r="B121" s="114"/>
      <c r="C121" s="245"/>
      <c r="D121" s="245"/>
      <c r="E121" s="245"/>
      <c r="F121" s="245"/>
      <c r="G121" s="245"/>
    </row>
    <row r="122" spans="1:7" x14ac:dyDescent="0.25">
      <c r="A122" s="9" t="s">
        <v>234</v>
      </c>
      <c r="B122" s="113"/>
      <c r="C122" s="245"/>
      <c r="D122" s="245"/>
      <c r="E122" s="245"/>
      <c r="F122" s="245"/>
      <c r="G122" s="245"/>
    </row>
    <row r="123" spans="1:7" x14ac:dyDescent="0.25">
      <c r="A123" s="10" t="s">
        <v>40</v>
      </c>
      <c r="B123" s="113">
        <f>'Year 0'!B123</f>
        <v>0</v>
      </c>
      <c r="C123" s="245">
        <f>'Year 1'!B123</f>
        <v>0</v>
      </c>
      <c r="D123" s="245">
        <f>'Year 2'!B123</f>
        <v>0</v>
      </c>
      <c r="E123" s="245">
        <f>'Year 3'!B123</f>
        <v>0</v>
      </c>
      <c r="F123" s="245">
        <f>'Year 4'!B123</f>
        <v>0</v>
      </c>
      <c r="G123" s="245">
        <f>'Year 5'!B123</f>
        <v>0</v>
      </c>
    </row>
    <row r="124" spans="1:7" x14ac:dyDescent="0.25">
      <c r="A124" s="10" t="s">
        <v>41</v>
      </c>
      <c r="B124" s="113">
        <f>'Year 0'!B124</f>
        <v>0</v>
      </c>
      <c r="C124" s="245">
        <f>'Year 1'!B124</f>
        <v>0</v>
      </c>
      <c r="D124" s="245">
        <f>'Year 2'!B124</f>
        <v>0</v>
      </c>
      <c r="E124" s="245">
        <f>'Year 3'!B124</f>
        <v>0</v>
      </c>
      <c r="F124" s="245">
        <f>'Year 4'!B124</f>
        <v>0</v>
      </c>
      <c r="G124" s="245">
        <f>'Year 5'!B124</f>
        <v>0</v>
      </c>
    </row>
    <row r="125" spans="1:7" x14ac:dyDescent="0.25">
      <c r="A125" s="53" t="s">
        <v>229</v>
      </c>
      <c r="B125" s="113">
        <f>'Year 0'!B125</f>
        <v>0</v>
      </c>
      <c r="C125" s="245">
        <f>'Year 1'!B125</f>
        <v>0</v>
      </c>
      <c r="D125" s="245">
        <f>'Year 2'!B125</f>
        <v>0</v>
      </c>
      <c r="E125" s="245">
        <f>'Year 3'!B125</f>
        <v>0</v>
      </c>
      <c r="F125" s="245">
        <f>'Year 4'!B125</f>
        <v>0</v>
      </c>
      <c r="G125" s="245">
        <f>'Year 5'!B125</f>
        <v>0</v>
      </c>
    </row>
    <row r="126" spans="1:7" x14ac:dyDescent="0.25">
      <c r="A126" s="10" t="s">
        <v>15</v>
      </c>
      <c r="B126" s="113">
        <f>'Year 0'!B126</f>
        <v>0</v>
      </c>
      <c r="C126" s="245">
        <f>'Year 1'!B126</f>
        <v>0</v>
      </c>
      <c r="D126" s="245">
        <f>'Year 2'!B126</f>
        <v>0</v>
      </c>
      <c r="E126" s="245">
        <f>'Year 3'!B126</f>
        <v>0</v>
      </c>
      <c r="F126" s="245">
        <f>'Year 4'!B126</f>
        <v>0</v>
      </c>
      <c r="G126" s="245">
        <f>'Year 5'!B126</f>
        <v>0</v>
      </c>
    </row>
    <row r="127" spans="1:7" x14ac:dyDescent="0.25">
      <c r="A127" s="10" t="s">
        <v>16</v>
      </c>
      <c r="B127" s="113">
        <f>'Year 0'!B127</f>
        <v>0</v>
      </c>
      <c r="C127" s="245">
        <f>'Year 1'!B127</f>
        <v>0</v>
      </c>
      <c r="D127" s="245">
        <f>'Year 2'!B127</f>
        <v>0</v>
      </c>
      <c r="E127" s="245">
        <f>'Year 3'!B127</f>
        <v>0</v>
      </c>
      <c r="F127" s="245">
        <f>'Year 4'!B127</f>
        <v>0</v>
      </c>
      <c r="G127" s="245">
        <f>'Year 5'!B127</f>
        <v>0</v>
      </c>
    </row>
    <row r="128" spans="1:7" x14ac:dyDescent="0.25">
      <c r="A128" s="10" t="s">
        <v>10</v>
      </c>
      <c r="B128" s="113">
        <f>'Year 0'!B128</f>
        <v>0</v>
      </c>
      <c r="C128" s="245">
        <f>'Year 1'!B128</f>
        <v>0</v>
      </c>
      <c r="D128" s="245">
        <f>'Year 2'!B128</f>
        <v>0</v>
      </c>
      <c r="E128" s="245">
        <f>'Year 3'!B128</f>
        <v>0</v>
      </c>
      <c r="F128" s="245">
        <f>'Year 4'!B128</f>
        <v>0</v>
      </c>
      <c r="G128" s="245">
        <f>'Year 5'!B128</f>
        <v>0</v>
      </c>
    </row>
    <row r="129" spans="1:7" x14ac:dyDescent="0.25">
      <c r="A129" s="10" t="s">
        <v>230</v>
      </c>
      <c r="B129" s="113">
        <f>'Year 0'!B129</f>
        <v>0</v>
      </c>
      <c r="C129" s="245">
        <f>'Year 1'!B129</f>
        <v>0</v>
      </c>
      <c r="D129" s="245">
        <f>'Year 2'!B129</f>
        <v>0</v>
      </c>
      <c r="E129" s="245">
        <f>'Year 3'!B129</f>
        <v>0</v>
      </c>
      <c r="F129" s="245">
        <f>'Year 4'!B129</f>
        <v>0</v>
      </c>
      <c r="G129" s="245">
        <f>'Year 5'!B129</f>
        <v>0</v>
      </c>
    </row>
    <row r="130" spans="1:7" x14ac:dyDescent="0.25">
      <c r="A130" s="10" t="s">
        <v>42</v>
      </c>
      <c r="B130" s="113">
        <f>'Year 0'!B130</f>
        <v>0</v>
      </c>
      <c r="C130" s="245">
        <f>'Year 1'!B130</f>
        <v>0</v>
      </c>
      <c r="D130" s="245">
        <f>'Year 2'!B130</f>
        <v>0</v>
      </c>
      <c r="E130" s="245">
        <f>'Year 3'!B130</f>
        <v>0</v>
      </c>
      <c r="F130" s="245">
        <f>'Year 4'!B130</f>
        <v>0</v>
      </c>
      <c r="G130" s="245">
        <f>'Year 5'!B130</f>
        <v>0</v>
      </c>
    </row>
    <row r="131" spans="1:7" x14ac:dyDescent="0.25">
      <c r="A131" s="10" t="s">
        <v>288</v>
      </c>
      <c r="B131" s="113">
        <f>'Year 0'!B131</f>
        <v>0</v>
      </c>
      <c r="C131" s="245">
        <f>'Year 1'!B131</f>
        <v>0</v>
      </c>
      <c r="D131" s="245">
        <f>'Year 2'!B131</f>
        <v>0</v>
      </c>
      <c r="E131" s="245">
        <f>'Year 3'!B131</f>
        <v>0</v>
      </c>
      <c r="F131" s="245">
        <f>'Year 4'!B131</f>
        <v>0</v>
      </c>
      <c r="G131" s="245">
        <f>'Year 5'!B131</f>
        <v>0</v>
      </c>
    </row>
    <row r="132" spans="1:7" x14ac:dyDescent="0.25">
      <c r="A132" s="10" t="s">
        <v>231</v>
      </c>
      <c r="B132" s="113">
        <f>'Year 0'!B132</f>
        <v>0</v>
      </c>
      <c r="C132" s="245">
        <f>'Year 1'!B132</f>
        <v>0</v>
      </c>
      <c r="D132" s="245">
        <f>'Year 2'!B132</f>
        <v>0</v>
      </c>
      <c r="E132" s="245">
        <f>'Year 3'!B132</f>
        <v>0</v>
      </c>
      <c r="F132" s="245">
        <f>'Year 4'!B132</f>
        <v>0</v>
      </c>
      <c r="G132" s="245">
        <f>'Year 5'!B132</f>
        <v>0</v>
      </c>
    </row>
    <row r="133" spans="1:7" x14ac:dyDescent="0.25">
      <c r="A133" s="10" t="s">
        <v>43</v>
      </c>
      <c r="B133" s="113">
        <f>'Year 0'!B133</f>
        <v>0</v>
      </c>
      <c r="C133" s="245">
        <f>'Year 1'!B133</f>
        <v>0</v>
      </c>
      <c r="D133" s="245">
        <f>'Year 2'!B133</f>
        <v>0</v>
      </c>
      <c r="E133" s="245">
        <f>'Year 3'!B133</f>
        <v>0</v>
      </c>
      <c r="F133" s="245">
        <f>'Year 4'!B133</f>
        <v>0</v>
      </c>
      <c r="G133" s="245">
        <f>'Year 5'!B133</f>
        <v>0</v>
      </c>
    </row>
    <row r="134" spans="1:7" x14ac:dyDescent="0.25">
      <c r="A134" s="10" t="s">
        <v>280</v>
      </c>
      <c r="B134" s="113">
        <f>'Year 0'!B134</f>
        <v>0</v>
      </c>
      <c r="C134" s="245">
        <f>'Year 1'!B134</f>
        <v>0</v>
      </c>
      <c r="D134" s="245">
        <f>'Year 2'!B134</f>
        <v>0</v>
      </c>
      <c r="E134" s="245">
        <f>'Year 3'!B134</f>
        <v>0</v>
      </c>
      <c r="F134" s="245">
        <f>'Year 4'!B134</f>
        <v>0</v>
      </c>
      <c r="G134" s="245">
        <f>'Year 5'!B134</f>
        <v>0</v>
      </c>
    </row>
    <row r="135" spans="1:7" x14ac:dyDescent="0.25">
      <c r="A135" s="10" t="s">
        <v>232</v>
      </c>
      <c r="B135" s="113">
        <f>'Year 0'!B135</f>
        <v>0</v>
      </c>
      <c r="C135" s="245">
        <f>'Year 1'!B135</f>
        <v>0</v>
      </c>
      <c r="D135" s="245">
        <f>'Year 2'!B135</f>
        <v>0</v>
      </c>
      <c r="E135" s="245">
        <f>'Year 3'!B135</f>
        <v>0</v>
      </c>
      <c r="F135" s="245">
        <f>'Year 4'!B135</f>
        <v>0</v>
      </c>
      <c r="G135" s="245">
        <f>'Year 5'!B135</f>
        <v>0</v>
      </c>
    </row>
    <row r="136" spans="1:7" x14ac:dyDescent="0.25">
      <c r="A136" s="10" t="s">
        <v>44</v>
      </c>
      <c r="B136" s="113">
        <f>'Year 0'!B136</f>
        <v>0</v>
      </c>
      <c r="C136" s="245">
        <f>'Year 1'!B136</f>
        <v>0</v>
      </c>
      <c r="D136" s="245">
        <f>'Year 2'!B136</f>
        <v>0</v>
      </c>
      <c r="E136" s="245">
        <f>'Year 3'!B136</f>
        <v>0</v>
      </c>
      <c r="F136" s="245">
        <f>'Year 4'!B136</f>
        <v>0</v>
      </c>
      <c r="G136" s="245">
        <f>'Year 5'!B136</f>
        <v>0</v>
      </c>
    </row>
    <row r="137" spans="1:7" x14ac:dyDescent="0.25">
      <c r="A137" s="10" t="s">
        <v>11</v>
      </c>
      <c r="B137" s="113">
        <f>'Year 0'!B137</f>
        <v>0</v>
      </c>
      <c r="C137" s="245">
        <f>'Year 1'!B137</f>
        <v>0</v>
      </c>
      <c r="D137" s="245">
        <f>'Year 2'!B137</f>
        <v>0</v>
      </c>
      <c r="E137" s="245">
        <f>'Year 3'!B137</f>
        <v>0</v>
      </c>
      <c r="F137" s="245">
        <f>'Year 4'!B137</f>
        <v>0</v>
      </c>
      <c r="G137" s="245">
        <f>'Year 5'!B137</f>
        <v>0</v>
      </c>
    </row>
    <row r="138" spans="1:7" x14ac:dyDescent="0.25">
      <c r="A138" s="10" t="s">
        <v>12</v>
      </c>
      <c r="B138" s="113">
        <f>'Year 0'!B138</f>
        <v>0</v>
      </c>
      <c r="C138" s="245">
        <f>'Year 1'!B138</f>
        <v>0</v>
      </c>
      <c r="D138" s="245">
        <f>'Year 2'!B138</f>
        <v>0</v>
      </c>
      <c r="E138" s="245">
        <f>'Year 3'!B138</f>
        <v>0</v>
      </c>
      <c r="F138" s="245">
        <f>'Year 4'!B138</f>
        <v>0</v>
      </c>
      <c r="G138" s="245">
        <f>'Year 5'!B138</f>
        <v>0</v>
      </c>
    </row>
    <row r="139" spans="1:7" x14ac:dyDescent="0.25">
      <c r="A139" s="10" t="s">
        <v>233</v>
      </c>
      <c r="B139" s="113">
        <f>'Year 0'!B139</f>
        <v>0</v>
      </c>
      <c r="C139" s="245">
        <f>'Year 1'!B139</f>
        <v>0</v>
      </c>
      <c r="D139" s="245">
        <f>'Year 2'!B139</f>
        <v>0</v>
      </c>
      <c r="E139" s="245">
        <f>'Year 3'!B139</f>
        <v>0</v>
      </c>
      <c r="F139" s="245">
        <f>'Year 4'!B139</f>
        <v>0</v>
      </c>
      <c r="G139" s="245">
        <f>'Year 5'!B139</f>
        <v>0</v>
      </c>
    </row>
    <row r="140" spans="1:7" x14ac:dyDescent="0.25">
      <c r="A140" s="10" t="s">
        <v>299</v>
      </c>
      <c r="B140" s="113">
        <f>'Year 0'!B140</f>
        <v>0</v>
      </c>
      <c r="C140" s="245">
        <f>'Year 1'!B140</f>
        <v>0</v>
      </c>
      <c r="D140" s="245">
        <f>'Year 2'!B140</f>
        <v>0</v>
      </c>
      <c r="E140" s="245">
        <f>'Year 3'!B140</f>
        <v>0</v>
      </c>
      <c r="F140" s="245">
        <f>'Year 4'!B140</f>
        <v>0</v>
      </c>
      <c r="G140" s="245">
        <f>'Year 5'!B140</f>
        <v>0</v>
      </c>
    </row>
    <row r="141" spans="1:7" x14ac:dyDescent="0.25">
      <c r="A141" s="10" t="s">
        <v>300</v>
      </c>
      <c r="B141" s="113">
        <f>'Year 0'!B141</f>
        <v>0</v>
      </c>
      <c r="C141" s="245">
        <f>'Year 1'!B141</f>
        <v>0</v>
      </c>
      <c r="D141" s="245">
        <f>'Year 2'!B141</f>
        <v>0</v>
      </c>
      <c r="E141" s="245">
        <f>'Year 3'!B141</f>
        <v>0</v>
      </c>
      <c r="F141" s="245">
        <f>'Year 4'!B141</f>
        <v>0</v>
      </c>
      <c r="G141" s="245">
        <f>'Year 5'!B141</f>
        <v>0</v>
      </c>
    </row>
    <row r="142" spans="1:7" x14ac:dyDescent="0.25">
      <c r="A142" s="10" t="s">
        <v>13</v>
      </c>
      <c r="B142" s="113">
        <f>'Year 0'!B142</f>
        <v>0</v>
      </c>
      <c r="C142" s="245">
        <f>'Year 1'!B142</f>
        <v>0</v>
      </c>
      <c r="D142" s="245">
        <f>'Year 2'!B142</f>
        <v>0</v>
      </c>
      <c r="E142" s="245">
        <f>'Year 3'!B142</f>
        <v>0</v>
      </c>
      <c r="F142" s="245">
        <f>'Year 4'!B142</f>
        <v>0</v>
      </c>
      <c r="G142" s="245">
        <f>'Year 5'!B142</f>
        <v>0</v>
      </c>
    </row>
    <row r="143" spans="1:7" x14ac:dyDescent="0.25">
      <c r="A143" s="10" t="str">
        <f>Assumptions!A151</f>
        <v>Other</v>
      </c>
      <c r="B143" s="113">
        <f>'Year 0'!B143</f>
        <v>0</v>
      </c>
      <c r="C143" s="245">
        <f>'Year 1'!B143</f>
        <v>0</v>
      </c>
      <c r="D143" s="245">
        <f>'Year 2'!B143</f>
        <v>0</v>
      </c>
      <c r="E143" s="245">
        <f>'Year 3'!B143</f>
        <v>0</v>
      </c>
      <c r="F143" s="245">
        <f>'Year 4'!B143</f>
        <v>0</v>
      </c>
      <c r="G143" s="245">
        <f>'Year 5'!B143</f>
        <v>0</v>
      </c>
    </row>
    <row r="144" spans="1:7" x14ac:dyDescent="0.25">
      <c r="A144" s="10" t="str">
        <f>Assumptions!A152</f>
        <v>Other</v>
      </c>
      <c r="B144" s="113">
        <f>'Year 0'!B144</f>
        <v>0</v>
      </c>
      <c r="C144" s="245">
        <f>'Year 1'!B144</f>
        <v>0</v>
      </c>
      <c r="D144" s="245">
        <f>'Year 2'!B144</f>
        <v>0</v>
      </c>
      <c r="E144" s="245">
        <f>'Year 3'!B144</f>
        <v>0</v>
      </c>
      <c r="F144" s="245">
        <f>'Year 4'!B144</f>
        <v>0</v>
      </c>
      <c r="G144" s="245">
        <f>'Year 5'!B144</f>
        <v>0</v>
      </c>
    </row>
    <row r="145" spans="1:7" x14ac:dyDescent="0.25">
      <c r="A145" s="10" t="str">
        <f>Assumptions!A153</f>
        <v>Other</v>
      </c>
      <c r="B145" s="113">
        <f>'Year 0'!B145</f>
        <v>0</v>
      </c>
      <c r="C145" s="245">
        <f>'Year 1'!B145</f>
        <v>0</v>
      </c>
      <c r="D145" s="245">
        <f>'Year 2'!B145</f>
        <v>0</v>
      </c>
      <c r="E145" s="245">
        <f>'Year 3'!B145</f>
        <v>0</v>
      </c>
      <c r="F145" s="245">
        <f>'Year 4'!B145</f>
        <v>0</v>
      </c>
      <c r="G145" s="245">
        <f>'Year 5'!B145</f>
        <v>0</v>
      </c>
    </row>
    <row r="146" spans="1:7" x14ac:dyDescent="0.25">
      <c r="A146" s="10" t="str">
        <f>Assumptions!A154</f>
        <v>Other</v>
      </c>
      <c r="B146" s="113">
        <f>'Year 0'!B146</f>
        <v>0</v>
      </c>
      <c r="C146" s="245">
        <f>'Year 1'!B146</f>
        <v>0</v>
      </c>
      <c r="D146" s="245">
        <f>'Year 2'!B146</f>
        <v>0</v>
      </c>
      <c r="E146" s="245">
        <f>'Year 3'!B146</f>
        <v>0</v>
      </c>
      <c r="F146" s="245">
        <f>'Year 4'!B146</f>
        <v>0</v>
      </c>
      <c r="G146" s="245">
        <f>'Year 5'!B146</f>
        <v>0</v>
      </c>
    </row>
    <row r="147" spans="1:7" x14ac:dyDescent="0.25">
      <c r="A147" s="10" t="str">
        <f>Assumptions!A155</f>
        <v>Other</v>
      </c>
      <c r="B147" s="113">
        <f>'Year 0'!B147</f>
        <v>0</v>
      </c>
      <c r="C147" s="245">
        <f>'Year 1'!B147</f>
        <v>0</v>
      </c>
      <c r="D147" s="245">
        <f>'Year 2'!B147</f>
        <v>0</v>
      </c>
      <c r="E147" s="245">
        <f>'Year 3'!B147</f>
        <v>0</v>
      </c>
      <c r="F147" s="245">
        <f>'Year 4'!B147</f>
        <v>0</v>
      </c>
      <c r="G147" s="245">
        <f>'Year 5'!B147</f>
        <v>0</v>
      </c>
    </row>
    <row r="148" spans="1:7" x14ac:dyDescent="0.25">
      <c r="A148" s="10" t="str">
        <f>Assumptions!A156</f>
        <v>Other</v>
      </c>
      <c r="B148" s="113">
        <f>'Year 0'!B148</f>
        <v>0</v>
      </c>
      <c r="C148" s="245">
        <f>'Year 1'!B148</f>
        <v>0</v>
      </c>
      <c r="D148" s="245">
        <f>'Year 2'!B148</f>
        <v>0</v>
      </c>
      <c r="E148" s="245">
        <f>'Year 3'!B148</f>
        <v>0</v>
      </c>
      <c r="F148" s="245">
        <f>'Year 4'!B148</f>
        <v>0</v>
      </c>
      <c r="G148" s="245">
        <f>'Year 5'!B148</f>
        <v>0</v>
      </c>
    </row>
    <row r="149" spans="1:7" x14ac:dyDescent="0.25">
      <c r="A149" s="10" t="str">
        <f>Assumptions!A157</f>
        <v>Other</v>
      </c>
      <c r="B149" s="113">
        <f>'Year 0'!B149</f>
        <v>0</v>
      </c>
      <c r="C149" s="245">
        <f>'Year 1'!B149</f>
        <v>0</v>
      </c>
      <c r="D149" s="245">
        <f>'Year 2'!B149</f>
        <v>0</v>
      </c>
      <c r="E149" s="245">
        <f>'Year 3'!B149</f>
        <v>0</v>
      </c>
      <c r="F149" s="245">
        <f>'Year 4'!B149</f>
        <v>0</v>
      </c>
      <c r="G149" s="245">
        <f>'Year 5'!B149</f>
        <v>0</v>
      </c>
    </row>
    <row r="150" spans="1:7" x14ac:dyDescent="0.25">
      <c r="A150" s="10" t="str">
        <f>Assumptions!A158</f>
        <v>Other</v>
      </c>
      <c r="B150" s="116">
        <f>'Year 0'!B150</f>
        <v>0</v>
      </c>
      <c r="C150" s="119">
        <f>'Year 1'!B150</f>
        <v>0</v>
      </c>
      <c r="D150" s="119">
        <f>'Year 2'!B150</f>
        <v>0</v>
      </c>
      <c r="E150" s="119">
        <f>'Year 3'!B150</f>
        <v>0</v>
      </c>
      <c r="F150" s="119">
        <f>'Year 4'!B150</f>
        <v>0</v>
      </c>
      <c r="G150" s="119">
        <f>'Year 5'!B150</f>
        <v>0</v>
      </c>
    </row>
    <row r="151" spans="1:7" x14ac:dyDescent="0.25">
      <c r="A151" s="9" t="s">
        <v>235</v>
      </c>
      <c r="B151" s="114">
        <f t="shared" ref="B151:G151" si="18">SUM(B123:B150)</f>
        <v>0</v>
      </c>
      <c r="C151" s="114">
        <f t="shared" si="18"/>
        <v>0</v>
      </c>
      <c r="D151" s="114">
        <f t="shared" si="18"/>
        <v>0</v>
      </c>
      <c r="E151" s="114">
        <f t="shared" si="18"/>
        <v>0</v>
      </c>
      <c r="F151" s="114">
        <f t="shared" si="18"/>
        <v>0</v>
      </c>
      <c r="G151" s="114">
        <f t="shared" si="18"/>
        <v>0</v>
      </c>
    </row>
    <row r="152" spans="1:7" x14ac:dyDescent="0.25">
      <c r="A152" s="9"/>
      <c r="B152" s="114"/>
      <c r="C152" s="245"/>
      <c r="D152" s="245"/>
      <c r="E152" s="245"/>
      <c r="F152" s="245"/>
      <c r="G152" s="245"/>
    </row>
    <row r="153" spans="1:7" x14ac:dyDescent="0.25">
      <c r="A153" s="9" t="s">
        <v>225</v>
      </c>
      <c r="B153" s="113"/>
      <c r="C153" s="245"/>
      <c r="D153" s="245"/>
      <c r="E153" s="245"/>
      <c r="F153" s="245"/>
      <c r="G153" s="245"/>
    </row>
    <row r="154" spans="1:7" x14ac:dyDescent="0.25">
      <c r="A154" s="10" t="s">
        <v>223</v>
      </c>
      <c r="B154" s="113">
        <f>'Year 0'!B154</f>
        <v>0</v>
      </c>
      <c r="C154" s="245">
        <f>'Year 1'!B154</f>
        <v>0</v>
      </c>
      <c r="D154" s="245">
        <f>'Year 2'!B154</f>
        <v>0</v>
      </c>
      <c r="E154" s="245">
        <f>'Year 3'!B154</f>
        <v>0</v>
      </c>
      <c r="F154" s="245">
        <f>'Year 4'!B154</f>
        <v>0</v>
      </c>
      <c r="G154" s="245">
        <f>'Year 5'!B154</f>
        <v>0</v>
      </c>
    </row>
    <row r="155" spans="1:7" x14ac:dyDescent="0.25">
      <c r="A155" s="10" t="s">
        <v>14</v>
      </c>
      <c r="B155" s="113">
        <f>'Year 0'!B155</f>
        <v>0</v>
      </c>
      <c r="C155" s="245">
        <f>'Year 1'!B155</f>
        <v>0</v>
      </c>
      <c r="D155" s="245">
        <f>'Year 2'!B155</f>
        <v>0</v>
      </c>
      <c r="E155" s="245">
        <f>'Year 3'!B155</f>
        <v>0</v>
      </c>
      <c r="F155" s="245">
        <f>'Year 4'!B155</f>
        <v>0</v>
      </c>
      <c r="G155" s="245">
        <f>'Year 5'!B155</f>
        <v>0</v>
      </c>
    </row>
    <row r="156" spans="1:7" x14ac:dyDescent="0.25">
      <c r="A156" s="10" t="s">
        <v>224</v>
      </c>
      <c r="B156" s="113">
        <f>'Year 0'!B156</f>
        <v>0</v>
      </c>
      <c r="C156" s="245">
        <f>'Year 1'!B156</f>
        <v>0</v>
      </c>
      <c r="D156" s="245">
        <f>'Year 2'!B156</f>
        <v>0</v>
      </c>
      <c r="E156" s="245">
        <f>'Year 3'!B156</f>
        <v>0</v>
      </c>
      <c r="F156" s="245">
        <f>'Year 4'!B156</f>
        <v>0</v>
      </c>
      <c r="G156" s="245">
        <f>'Year 5'!B156</f>
        <v>0</v>
      </c>
    </row>
    <row r="157" spans="1:7" x14ac:dyDescent="0.25">
      <c r="A157" s="10" t="s">
        <v>18</v>
      </c>
      <c r="B157" s="113">
        <f>'Year 0'!B157</f>
        <v>0</v>
      </c>
      <c r="C157" s="245">
        <f>'Year 1'!B157</f>
        <v>0</v>
      </c>
      <c r="D157" s="245">
        <f>'Year 2'!B157</f>
        <v>0</v>
      </c>
      <c r="E157" s="245">
        <f>'Year 3'!B157</f>
        <v>0</v>
      </c>
      <c r="F157" s="245">
        <f>'Year 4'!B157</f>
        <v>0</v>
      </c>
      <c r="G157" s="245">
        <f>'Year 5'!B157</f>
        <v>0</v>
      </c>
    </row>
    <row r="158" spans="1:7" x14ac:dyDescent="0.25">
      <c r="A158" s="10" t="s">
        <v>17</v>
      </c>
      <c r="B158" s="116">
        <f>'Year 0'!B158</f>
        <v>0</v>
      </c>
      <c r="C158" s="119">
        <f>'Year 1'!B158</f>
        <v>0</v>
      </c>
      <c r="D158" s="119">
        <f>'Year 2'!B158</f>
        <v>0</v>
      </c>
      <c r="E158" s="119">
        <f>'Year 3'!B158</f>
        <v>0</v>
      </c>
      <c r="F158" s="119">
        <f>'Year 4'!B158</f>
        <v>0</v>
      </c>
      <c r="G158" s="119">
        <f>'Year 5'!B158</f>
        <v>0</v>
      </c>
    </row>
    <row r="159" spans="1:7" x14ac:dyDescent="0.25">
      <c r="A159" s="9" t="s">
        <v>228</v>
      </c>
      <c r="B159" s="114">
        <f t="shared" ref="B159:G159" si="19">SUM(B154:B158)</f>
        <v>0</v>
      </c>
      <c r="C159" s="114">
        <f t="shared" si="19"/>
        <v>0</v>
      </c>
      <c r="D159" s="114">
        <f t="shared" si="19"/>
        <v>0</v>
      </c>
      <c r="E159" s="114">
        <f t="shared" si="19"/>
        <v>0</v>
      </c>
      <c r="F159" s="114">
        <f t="shared" si="19"/>
        <v>0</v>
      </c>
      <c r="G159" s="114">
        <f t="shared" si="19"/>
        <v>0</v>
      </c>
    </row>
    <row r="160" spans="1:7" x14ac:dyDescent="0.25">
      <c r="A160" s="9"/>
      <c r="B160" s="114"/>
      <c r="C160" s="245"/>
      <c r="D160" s="245"/>
      <c r="E160" s="245"/>
      <c r="F160" s="245"/>
      <c r="G160" s="245"/>
    </row>
    <row r="161" spans="1:7" x14ac:dyDescent="0.25">
      <c r="A161" s="9" t="s">
        <v>226</v>
      </c>
      <c r="B161" s="114"/>
      <c r="C161" s="245"/>
      <c r="D161" s="245"/>
      <c r="E161" s="245"/>
      <c r="F161" s="245"/>
      <c r="G161" s="245"/>
    </row>
    <row r="162" spans="1:7" x14ac:dyDescent="0.25">
      <c r="A162" s="10" t="s">
        <v>19</v>
      </c>
      <c r="B162" s="113">
        <f>'Year 0'!B162</f>
        <v>0</v>
      </c>
      <c r="C162" s="245">
        <f>'Year 1'!B162</f>
        <v>0</v>
      </c>
      <c r="D162" s="245">
        <f>'Year 2'!B162</f>
        <v>0</v>
      </c>
      <c r="E162" s="245">
        <f>'Year 3'!B162</f>
        <v>0</v>
      </c>
      <c r="F162" s="245">
        <f>'Year 4'!B162</f>
        <v>0</v>
      </c>
      <c r="G162" s="245">
        <f>'Year 5'!B162</f>
        <v>0</v>
      </c>
    </row>
    <row r="163" spans="1:7" x14ac:dyDescent="0.25">
      <c r="A163" s="10" t="s">
        <v>20</v>
      </c>
      <c r="B163" s="113">
        <f>'Year 0'!B163</f>
        <v>0</v>
      </c>
      <c r="C163" s="245">
        <f>'Year 1'!B163</f>
        <v>0</v>
      </c>
      <c r="D163" s="245">
        <f>'Year 2'!B163</f>
        <v>0</v>
      </c>
      <c r="E163" s="245">
        <f>'Year 3'!B163</f>
        <v>0</v>
      </c>
      <c r="F163" s="245">
        <f>'Year 4'!B163</f>
        <v>0</v>
      </c>
      <c r="G163" s="245">
        <f>'Year 5'!B163</f>
        <v>0</v>
      </c>
    </row>
    <row r="164" spans="1:7" x14ac:dyDescent="0.25">
      <c r="A164" s="10" t="s">
        <v>21</v>
      </c>
      <c r="B164" s="113">
        <f>'Year 0'!B164</f>
        <v>0</v>
      </c>
      <c r="C164" s="245">
        <f>'Year 1'!B164</f>
        <v>0</v>
      </c>
      <c r="D164" s="245">
        <f>'Year 2'!B164</f>
        <v>0</v>
      </c>
      <c r="E164" s="245">
        <f>'Year 3'!B164</f>
        <v>0</v>
      </c>
      <c r="F164" s="245">
        <f>'Year 4'!B164</f>
        <v>0</v>
      </c>
      <c r="G164" s="245">
        <f>'Year 5'!B164</f>
        <v>0</v>
      </c>
    </row>
    <row r="165" spans="1:7" x14ac:dyDescent="0.25">
      <c r="A165" s="10" t="s">
        <v>22</v>
      </c>
      <c r="B165" s="116">
        <f>'Year 0'!B165</f>
        <v>0</v>
      </c>
      <c r="C165" s="119">
        <f>'Year 1'!B165</f>
        <v>0</v>
      </c>
      <c r="D165" s="119">
        <f>'Year 2'!B165</f>
        <v>0</v>
      </c>
      <c r="E165" s="119">
        <f>'Year 3'!B165</f>
        <v>0</v>
      </c>
      <c r="F165" s="119">
        <f>'Year 4'!B165</f>
        <v>0</v>
      </c>
      <c r="G165" s="119">
        <f>'Year 5'!B165</f>
        <v>0</v>
      </c>
    </row>
    <row r="166" spans="1:7" x14ac:dyDescent="0.25">
      <c r="A166" s="9" t="s">
        <v>45</v>
      </c>
      <c r="B166" s="114">
        <f t="shared" ref="B166:G166" si="20">SUM(B162:B165)</f>
        <v>0</v>
      </c>
      <c r="C166" s="114">
        <f t="shared" si="20"/>
        <v>0</v>
      </c>
      <c r="D166" s="114">
        <f t="shared" si="20"/>
        <v>0</v>
      </c>
      <c r="E166" s="114">
        <f t="shared" si="20"/>
        <v>0</v>
      </c>
      <c r="F166" s="114">
        <f t="shared" si="20"/>
        <v>0</v>
      </c>
      <c r="G166" s="114">
        <f t="shared" si="20"/>
        <v>0</v>
      </c>
    </row>
    <row r="167" spans="1:7" x14ac:dyDescent="0.25">
      <c r="A167" s="9"/>
      <c r="B167" s="114"/>
      <c r="C167" s="245"/>
      <c r="D167" s="245"/>
      <c r="E167" s="245"/>
      <c r="F167" s="245"/>
      <c r="G167" s="245"/>
    </row>
    <row r="168" spans="1:7" x14ac:dyDescent="0.25">
      <c r="A168" s="9" t="s">
        <v>227</v>
      </c>
      <c r="B168" s="114"/>
      <c r="C168" s="245"/>
      <c r="D168" s="245"/>
      <c r="E168" s="245"/>
      <c r="F168" s="245"/>
      <c r="G168" s="245"/>
    </row>
    <row r="169" spans="1:7" x14ac:dyDescent="0.25">
      <c r="A169" s="10" t="s">
        <v>23</v>
      </c>
      <c r="B169" s="113">
        <f>'Year 0'!B169</f>
        <v>0</v>
      </c>
      <c r="C169" s="245">
        <f>'Year 1'!B169</f>
        <v>0</v>
      </c>
      <c r="D169" s="245">
        <f>'Year 2'!B169</f>
        <v>0</v>
      </c>
      <c r="E169" s="245">
        <f>'Year 3'!B169</f>
        <v>0</v>
      </c>
      <c r="F169" s="245">
        <f>'Year 4'!B169</f>
        <v>0</v>
      </c>
      <c r="G169" s="245">
        <f>'Year 5'!B169</f>
        <v>0</v>
      </c>
    </row>
    <row r="170" spans="1:7" x14ac:dyDescent="0.25">
      <c r="A170" s="10" t="s">
        <v>66</v>
      </c>
      <c r="B170" s="116">
        <f>'Year 0'!B170</f>
        <v>0</v>
      </c>
      <c r="C170" s="119">
        <f>'Year 1'!B170</f>
        <v>0</v>
      </c>
      <c r="D170" s="119">
        <f>'Year 2'!B170</f>
        <v>0</v>
      </c>
      <c r="E170" s="119">
        <f>'Year 3'!B170</f>
        <v>0</v>
      </c>
      <c r="F170" s="119">
        <f>'Year 4'!B170</f>
        <v>0</v>
      </c>
      <c r="G170" s="119">
        <f>'Year 5'!B170</f>
        <v>0</v>
      </c>
    </row>
    <row r="171" spans="1:7" x14ac:dyDescent="0.25">
      <c r="A171" s="9" t="s">
        <v>46</v>
      </c>
      <c r="B171" s="114">
        <f t="shared" ref="B171:G171" si="21">SUM(B169:B170)</f>
        <v>0</v>
      </c>
      <c r="C171" s="114">
        <f t="shared" si="21"/>
        <v>0</v>
      </c>
      <c r="D171" s="114">
        <f t="shared" si="21"/>
        <v>0</v>
      </c>
      <c r="E171" s="114">
        <f t="shared" si="21"/>
        <v>0</v>
      </c>
      <c r="F171" s="114">
        <f t="shared" si="21"/>
        <v>0</v>
      </c>
      <c r="G171" s="114">
        <f t="shared" si="21"/>
        <v>0</v>
      </c>
    </row>
    <row r="172" spans="1:7" x14ac:dyDescent="0.25">
      <c r="A172" s="9"/>
      <c r="B172" s="114"/>
      <c r="C172" s="245"/>
      <c r="D172" s="245"/>
      <c r="E172" s="245"/>
      <c r="F172" s="245"/>
      <c r="G172" s="245"/>
    </row>
    <row r="173" spans="1:7" ht="15.75" x14ac:dyDescent="0.25">
      <c r="A173" s="58" t="s">
        <v>47</v>
      </c>
      <c r="B173" s="115">
        <f t="shared" ref="B173:G173" si="22">B171+B166+B159+B151+B120+B115+B107+B101+B94+B90+B84+B79+B71+B55</f>
        <v>0</v>
      </c>
      <c r="C173" s="115">
        <f t="shared" si="22"/>
        <v>0</v>
      </c>
      <c r="D173" s="115">
        <f t="shared" si="22"/>
        <v>0</v>
      </c>
      <c r="E173" s="115">
        <f t="shared" si="22"/>
        <v>0</v>
      </c>
      <c r="F173" s="115">
        <f t="shared" si="22"/>
        <v>0</v>
      </c>
      <c r="G173" s="115">
        <f t="shared" si="22"/>
        <v>0</v>
      </c>
    </row>
    <row r="174" spans="1:7" x14ac:dyDescent="0.25">
      <c r="A174" s="1"/>
      <c r="B174" s="114"/>
      <c r="C174" s="246"/>
      <c r="D174" s="246"/>
      <c r="E174" s="246"/>
      <c r="F174" s="246"/>
      <c r="G174" s="246"/>
    </row>
    <row r="175" spans="1:7" x14ac:dyDescent="0.25">
      <c r="A175" s="1" t="s">
        <v>67</v>
      </c>
      <c r="B175" s="248">
        <f>'Year 0'!B175</f>
        <v>0</v>
      </c>
      <c r="C175" s="245">
        <f>'Year 1'!B175</f>
        <v>0</v>
      </c>
      <c r="D175" s="245">
        <f>'Year 2'!B175</f>
        <v>0</v>
      </c>
      <c r="E175" s="245">
        <f>'Year 3'!B175</f>
        <v>0</v>
      </c>
      <c r="F175" s="245">
        <f>'Year 4'!B175</f>
        <v>0</v>
      </c>
      <c r="G175" s="245">
        <f>'Year 5'!B175</f>
        <v>0</v>
      </c>
    </row>
    <row r="176" spans="1:7" x14ac:dyDescent="0.25">
      <c r="A176" s="8"/>
      <c r="B176" s="113"/>
      <c r="C176" s="245"/>
      <c r="D176" s="245"/>
      <c r="E176" s="245"/>
      <c r="F176" s="245"/>
      <c r="G176" s="245"/>
    </row>
    <row r="177" spans="1:7" ht="15.75" x14ac:dyDescent="0.25">
      <c r="A177" s="241" t="s">
        <v>48</v>
      </c>
      <c r="B177" s="114">
        <f t="shared" ref="B177:G177" si="23">B28-B173-B175</f>
        <v>0</v>
      </c>
      <c r="C177" s="114">
        <f t="shared" si="23"/>
        <v>0</v>
      </c>
      <c r="D177" s="114">
        <f t="shared" si="23"/>
        <v>0</v>
      </c>
      <c r="E177" s="114">
        <f t="shared" si="23"/>
        <v>0</v>
      </c>
      <c r="F177" s="114">
        <f t="shared" si="23"/>
        <v>0</v>
      </c>
      <c r="G177" s="114">
        <f t="shared" si="23"/>
        <v>0</v>
      </c>
    </row>
    <row r="178" spans="1:7" ht="30" x14ac:dyDescent="0.25">
      <c r="A178" s="242" t="s">
        <v>383</v>
      </c>
      <c r="B178" s="118">
        <f>(B28-B26)*0.03</f>
        <v>0</v>
      </c>
      <c r="C178" s="118">
        <f>(C28-C26)*0.03</f>
        <v>0</v>
      </c>
      <c r="D178" s="118">
        <f>(D28-D26)*0.03-C178</f>
        <v>0</v>
      </c>
      <c r="E178" s="118">
        <f>(E28-E26)*0.03-D182</f>
        <v>0</v>
      </c>
      <c r="F178" s="118">
        <f>(F28-F26)*0.03-E182</f>
        <v>0</v>
      </c>
      <c r="G178" s="118">
        <f>(G28-G26)*0.03-F182</f>
        <v>0</v>
      </c>
    </row>
    <row r="179" spans="1:7" x14ac:dyDescent="0.25">
      <c r="A179" s="243" t="s">
        <v>58</v>
      </c>
      <c r="B179" s="113">
        <f t="shared" ref="B179:G179" si="24">B177-B178</f>
        <v>0</v>
      </c>
      <c r="C179" s="113">
        <f t="shared" si="24"/>
        <v>0</v>
      </c>
      <c r="D179" s="113">
        <f t="shared" si="24"/>
        <v>0</v>
      </c>
      <c r="E179" s="113">
        <f t="shared" si="24"/>
        <v>0</v>
      </c>
      <c r="F179" s="113">
        <f t="shared" si="24"/>
        <v>0</v>
      </c>
      <c r="G179" s="113">
        <f t="shared" si="24"/>
        <v>0</v>
      </c>
    </row>
    <row r="180" spans="1:7" x14ac:dyDescent="0.25">
      <c r="A180" s="223"/>
      <c r="B180" s="113"/>
      <c r="C180" s="245"/>
      <c r="D180" s="245"/>
      <c r="E180" s="245"/>
      <c r="F180" s="245"/>
      <c r="G180" s="245"/>
    </row>
    <row r="181" spans="1:7" x14ac:dyDescent="0.25">
      <c r="A181" s="244" t="s">
        <v>384</v>
      </c>
      <c r="B181" s="114">
        <v>0</v>
      </c>
      <c r="C181" s="114">
        <f>B182</f>
        <v>0</v>
      </c>
      <c r="D181" s="114">
        <f>C182</f>
        <v>0</v>
      </c>
      <c r="E181" s="114">
        <f>D182</f>
        <v>0</v>
      </c>
      <c r="F181" s="114">
        <f>E182</f>
        <v>0</v>
      </c>
      <c r="G181" s="114">
        <f>F182</f>
        <v>0</v>
      </c>
    </row>
    <row r="182" spans="1:7" x14ac:dyDescent="0.25">
      <c r="A182" s="244" t="s">
        <v>385</v>
      </c>
      <c r="B182" s="114">
        <f t="shared" ref="B182:G182" si="25">B178+B181</f>
        <v>0</v>
      </c>
      <c r="C182" s="114">
        <f t="shared" si="25"/>
        <v>0</v>
      </c>
      <c r="D182" s="114">
        <f t="shared" si="25"/>
        <v>0</v>
      </c>
      <c r="E182" s="114">
        <f t="shared" si="25"/>
        <v>0</v>
      </c>
      <c r="F182" s="114">
        <f t="shared" si="25"/>
        <v>0</v>
      </c>
      <c r="G182" s="114">
        <f t="shared" si="25"/>
        <v>0</v>
      </c>
    </row>
    <row r="183" spans="1:7" x14ac:dyDescent="0.25">
      <c r="A183" s="223"/>
      <c r="B183" s="113"/>
      <c r="C183" s="246"/>
      <c r="D183" s="246"/>
      <c r="E183" s="246"/>
      <c r="F183" s="246"/>
      <c r="G183" s="246"/>
    </row>
    <row r="184" spans="1:7" x14ac:dyDescent="0.25">
      <c r="A184" s="244" t="s">
        <v>51</v>
      </c>
      <c r="B184" s="114">
        <v>0</v>
      </c>
      <c r="C184" s="114">
        <f>B185</f>
        <v>0</v>
      </c>
      <c r="D184" s="114">
        <f>C185</f>
        <v>0</v>
      </c>
      <c r="E184" s="114">
        <f>D185</f>
        <v>0</v>
      </c>
      <c r="F184" s="114">
        <f>E185</f>
        <v>0</v>
      </c>
      <c r="G184" s="114">
        <f>F185</f>
        <v>0</v>
      </c>
    </row>
    <row r="185" spans="1:7" x14ac:dyDescent="0.25">
      <c r="A185" s="244" t="s">
        <v>52</v>
      </c>
      <c r="B185" s="114">
        <f t="shared" ref="B185:G185" si="26">B184+B177</f>
        <v>0</v>
      </c>
      <c r="C185" s="114">
        <f t="shared" si="26"/>
        <v>0</v>
      </c>
      <c r="D185" s="114">
        <f t="shared" si="26"/>
        <v>0</v>
      </c>
      <c r="E185" s="114">
        <f t="shared" si="26"/>
        <v>0</v>
      </c>
      <c r="F185" s="114">
        <f t="shared" si="26"/>
        <v>0</v>
      </c>
      <c r="G185" s="114">
        <f t="shared" si="26"/>
        <v>0</v>
      </c>
    </row>
    <row r="186" spans="1:7" x14ac:dyDescent="0.25">
      <c r="A186" s="10"/>
      <c r="B186" s="245"/>
      <c r="C186" s="245"/>
      <c r="D186" s="245"/>
      <c r="E186" s="245"/>
      <c r="F186" s="245"/>
      <c r="G186" s="245"/>
    </row>
    <row r="187" spans="1:7" x14ac:dyDescent="0.25">
      <c r="A187" s="10"/>
      <c r="B187" s="245"/>
      <c r="C187" s="245"/>
      <c r="D187" s="245"/>
      <c r="E187" s="245"/>
      <c r="F187" s="245"/>
      <c r="G187" s="245"/>
    </row>
    <row r="188" spans="1:7" x14ac:dyDescent="0.25">
      <c r="A188" s="9"/>
      <c r="B188" s="246"/>
      <c r="C188" s="246"/>
      <c r="D188" s="246"/>
      <c r="E188" s="246"/>
      <c r="F188" s="246"/>
      <c r="G188" s="246"/>
    </row>
    <row r="189" spans="1:7" x14ac:dyDescent="0.25">
      <c r="A189" s="9"/>
      <c r="B189" s="246"/>
      <c r="C189" s="246"/>
      <c r="D189" s="246"/>
      <c r="E189" s="246"/>
      <c r="F189" s="246"/>
      <c r="G189" s="246"/>
    </row>
    <row r="190" spans="1:7" x14ac:dyDescent="0.25">
      <c r="A190" s="9"/>
      <c r="B190" s="246"/>
      <c r="C190" s="246"/>
      <c r="D190" s="246"/>
      <c r="E190" s="246"/>
      <c r="F190" s="246"/>
      <c r="G190" s="246"/>
    </row>
    <row r="191" spans="1:7" x14ac:dyDescent="0.25">
      <c r="A191" s="10"/>
      <c r="B191" s="245"/>
      <c r="C191" s="245"/>
      <c r="D191" s="245"/>
      <c r="E191" s="245"/>
      <c r="F191" s="245"/>
      <c r="G191" s="245"/>
    </row>
    <row r="192" spans="1:7" x14ac:dyDescent="0.25">
      <c r="A192" s="10"/>
      <c r="B192" s="245"/>
      <c r="C192" s="245"/>
      <c r="D192" s="245"/>
      <c r="E192" s="245"/>
      <c r="F192" s="245"/>
      <c r="G192" s="245"/>
    </row>
    <row r="193" spans="1:7" x14ac:dyDescent="0.25">
      <c r="A193" s="9"/>
      <c r="B193" s="246"/>
      <c r="C193" s="246"/>
      <c r="D193" s="246"/>
      <c r="E193" s="246"/>
      <c r="F193" s="246"/>
      <c r="G193" s="246"/>
    </row>
    <row r="194" spans="1:7" x14ac:dyDescent="0.25">
      <c r="A194" s="9"/>
      <c r="B194" s="246"/>
      <c r="C194" s="246"/>
      <c r="D194" s="246"/>
      <c r="E194" s="246"/>
      <c r="F194" s="246"/>
      <c r="G194" s="246"/>
    </row>
    <row r="195" spans="1:7" ht="15.75" x14ac:dyDescent="0.25">
      <c r="A195" s="247"/>
      <c r="B195" s="246"/>
      <c r="C195" s="246"/>
      <c r="D195" s="246"/>
      <c r="E195" s="246"/>
      <c r="F195" s="246"/>
      <c r="G195" s="246"/>
    </row>
    <row r="196" spans="1:7" x14ac:dyDescent="0.25">
      <c r="A196" s="1"/>
      <c r="B196" s="246"/>
      <c r="C196" s="246"/>
      <c r="D196" s="246"/>
      <c r="E196" s="246"/>
      <c r="F196" s="246"/>
      <c r="G196" s="246"/>
    </row>
    <row r="197" spans="1:7" x14ac:dyDescent="0.25">
      <c r="A197" s="1"/>
      <c r="B197" s="245"/>
      <c r="C197" s="245"/>
      <c r="D197" s="245"/>
      <c r="E197" s="245"/>
      <c r="F197" s="245"/>
      <c r="G197" s="245"/>
    </row>
    <row r="198" spans="1:7" x14ac:dyDescent="0.25">
      <c r="A198" s="8"/>
      <c r="B198" s="245"/>
      <c r="C198" s="245"/>
      <c r="D198" s="245"/>
      <c r="E198" s="245"/>
      <c r="F198" s="245"/>
      <c r="G198" s="245"/>
    </row>
    <row r="199" spans="1:7" ht="15.75" x14ac:dyDescent="0.25">
      <c r="A199" s="249"/>
      <c r="B199" s="250"/>
      <c r="C199" s="250"/>
      <c r="D199" s="250"/>
      <c r="E199" s="250"/>
      <c r="F199" s="250"/>
      <c r="G199" s="250"/>
    </row>
    <row r="200" spans="1:7" x14ac:dyDescent="0.25">
      <c r="A200" s="213"/>
      <c r="B200" s="251"/>
      <c r="C200" s="251"/>
      <c r="D200" s="251"/>
      <c r="E200" s="251"/>
      <c r="F200" s="251"/>
      <c r="G200" s="251"/>
    </row>
    <row r="201" spans="1:7" x14ac:dyDescent="0.25">
      <c r="A201" s="213"/>
      <c r="B201" s="251"/>
      <c r="C201" s="251"/>
      <c r="D201" s="251"/>
      <c r="E201" s="251"/>
      <c r="F201" s="251"/>
      <c r="G201" s="251"/>
    </row>
    <row r="202" spans="1:7" x14ac:dyDescent="0.25">
      <c r="A202" s="209"/>
      <c r="B202" s="251"/>
      <c r="C202" s="251"/>
      <c r="D202" s="251"/>
      <c r="E202" s="251"/>
      <c r="F202" s="251"/>
      <c r="G202" s="251"/>
    </row>
    <row r="203" spans="1:7" x14ac:dyDescent="0.25">
      <c r="A203" s="215"/>
      <c r="B203" s="250"/>
      <c r="C203" s="250"/>
      <c r="D203" s="250"/>
      <c r="E203" s="250"/>
      <c r="F203" s="250"/>
      <c r="G203" s="250"/>
    </row>
    <row r="204" spans="1:7" x14ac:dyDescent="0.25">
      <c r="A204" s="215"/>
      <c r="B204" s="250"/>
      <c r="C204" s="250"/>
      <c r="D204" s="250"/>
      <c r="E204" s="250"/>
      <c r="F204" s="250"/>
      <c r="G204" s="250"/>
    </row>
    <row r="233" spans="1:7" x14ac:dyDescent="0.25">
      <c r="A233" t="s">
        <v>338</v>
      </c>
    </row>
    <row r="234" spans="1:7" x14ac:dyDescent="0.25">
      <c r="A234" s="184" t="s">
        <v>56</v>
      </c>
      <c r="B234" s="183">
        <f>'Year 0'!B28-'Summary Years 0 - 5'!B28</f>
        <v>0</v>
      </c>
      <c r="C234" s="183">
        <f>'Year 1'!$B$28-'Summary Years 0 - 5'!C28</f>
        <v>0</v>
      </c>
      <c r="D234" s="183">
        <f>'Year 2'!$B$28-'Summary Years 0 - 5'!D28</f>
        <v>0</v>
      </c>
      <c r="E234" s="183">
        <f>'Year 3'!$B$28-'Summary Years 0 - 5'!E28</f>
        <v>0</v>
      </c>
      <c r="F234" s="183">
        <f>'Year 4'!$B$28-'Summary Years 0 - 5'!F28</f>
        <v>0</v>
      </c>
      <c r="G234" s="183">
        <f>'Year 5'!$B$28-'Summary Years 0 - 5'!G28</f>
        <v>0</v>
      </c>
    </row>
    <row r="235" spans="1:7" x14ac:dyDescent="0.25">
      <c r="A235" s="184" t="s">
        <v>57</v>
      </c>
      <c r="B235" s="183">
        <f>'Year 0'!$B$173-'Summary Years 0 - 5'!B195</f>
        <v>0</v>
      </c>
      <c r="C235" s="183">
        <f>'Year 1'!$B$195-'Summary Years 0 - 5'!C195</f>
        <v>0</v>
      </c>
      <c r="D235" s="183">
        <f>'Year 2'!$B$195-'Summary Years 0 - 5'!D195</f>
        <v>0</v>
      </c>
      <c r="E235" s="183">
        <f>'Year 3'!$B$195-'Summary Years 0 - 5'!E195</f>
        <v>0</v>
      </c>
      <c r="F235" s="183">
        <f>'Year 4'!$B$195-'Summary Years 0 - 5'!F195</f>
        <v>0</v>
      </c>
      <c r="G235" s="183">
        <f>'Year 5'!$B$195-'Summary Years 0 - 5'!G195</f>
        <v>0</v>
      </c>
    </row>
    <row r="236" spans="1:7" x14ac:dyDescent="0.25">
      <c r="A236" s="184" t="s">
        <v>48</v>
      </c>
      <c r="B236" s="183">
        <f>'Year 0'!$B177-'Summary Years 0 - 5'!B199</f>
        <v>0</v>
      </c>
      <c r="C236" s="183">
        <f>'Year 1'!$B199-'Summary Years 0 - 5'!C199</f>
        <v>0</v>
      </c>
      <c r="D236" s="183">
        <f>'Year 2'!$B199-'Summary Years 0 - 5'!D199</f>
        <v>0</v>
      </c>
      <c r="E236" s="183">
        <f>'Year 3'!$B199-'Summary Years 0 - 5'!E199</f>
        <v>0</v>
      </c>
      <c r="F236" s="183">
        <f>'Year 4'!$B199-'Summary Years 0 - 5'!F199</f>
        <v>0</v>
      </c>
      <c r="G236" s="183">
        <f>'Year 5'!$B199-'Summary Years 0 - 5'!G199</f>
        <v>0</v>
      </c>
    </row>
    <row r="237" spans="1:7" x14ac:dyDescent="0.25">
      <c r="A237" s="184" t="s">
        <v>334</v>
      </c>
      <c r="B237" s="183">
        <f>'Year 0'!$B178-'Summary Years 0 - 5'!B200</f>
        <v>0</v>
      </c>
      <c r="C237" s="183">
        <f>'Year 1'!$B200-'Summary Years 0 - 5'!C200</f>
        <v>0</v>
      </c>
      <c r="D237" s="183">
        <f>'Year 2'!$B200-'Summary Years 0 - 5'!D200</f>
        <v>0</v>
      </c>
      <c r="E237" s="183">
        <f>'Year 3'!$B200-'Summary Years 0 - 5'!E200</f>
        <v>0</v>
      </c>
      <c r="F237" s="183">
        <f>'Year 4'!$B200-'Summary Years 0 - 5'!F200</f>
        <v>0</v>
      </c>
      <c r="G237" s="183">
        <f>'Year 5'!$B200-'Summary Years 0 - 5'!G200</f>
        <v>0</v>
      </c>
    </row>
    <row r="238" spans="1:7" x14ac:dyDescent="0.25">
      <c r="A238" s="184" t="s">
        <v>335</v>
      </c>
      <c r="B238" s="183">
        <f>'Year 0'!$B179-'Summary Years 0 - 5'!B201</f>
        <v>0</v>
      </c>
      <c r="C238" s="183">
        <f>'Year 1'!$B201-'Summary Years 0 - 5'!C201</f>
        <v>0</v>
      </c>
      <c r="D238" s="183">
        <f>'Year 2'!$B201-'Summary Years 0 - 5'!D201</f>
        <v>0</v>
      </c>
      <c r="E238" s="183">
        <f>'Year 3'!$B201-'Summary Years 0 - 5'!E201</f>
        <v>0</v>
      </c>
      <c r="F238" s="183">
        <f>'Year 4'!$B201-'Summary Years 0 - 5'!F201</f>
        <v>0</v>
      </c>
      <c r="G238" s="183">
        <f>'Year 5'!$B201-'Summary Years 0 - 5'!G201</f>
        <v>0</v>
      </c>
    </row>
    <row r="239" spans="1:7" x14ac:dyDescent="0.25">
      <c r="A239" s="184" t="s">
        <v>336</v>
      </c>
      <c r="B239" s="183">
        <f>'Year 0'!$B184-'Summary Years 0 - 5'!B203</f>
        <v>0</v>
      </c>
      <c r="C239" s="183">
        <f>'Year 1'!$B203-'Summary Years 0 - 5'!C203</f>
        <v>0</v>
      </c>
      <c r="D239" s="183">
        <f>'Year 2'!$B203-'Summary Years 0 - 5'!D203</f>
        <v>0</v>
      </c>
      <c r="E239" s="183">
        <f>'Year 3'!$B203-'Summary Years 0 - 5'!E203</f>
        <v>0</v>
      </c>
      <c r="F239" s="183">
        <f>'Year 4'!$B203-'Summary Years 0 - 5'!F203</f>
        <v>0</v>
      </c>
      <c r="G239" s="183">
        <f>'Year 5'!$B203-'Summary Years 0 - 5'!G203</f>
        <v>0</v>
      </c>
    </row>
    <row r="240" spans="1:7" x14ac:dyDescent="0.25">
      <c r="A240" s="184" t="s">
        <v>337</v>
      </c>
      <c r="B240" s="183">
        <f>'Year 0'!$B185-'Summary Years 0 - 5'!B204</f>
        <v>0</v>
      </c>
      <c r="C240" s="183">
        <f>'Year 1'!$B204-'Summary Years 0 - 5'!C204</f>
        <v>0</v>
      </c>
      <c r="D240" s="183">
        <f>'Year 2'!$B204-'Summary Years 0 - 5'!D204</f>
        <v>0</v>
      </c>
      <c r="E240" s="183">
        <f>'Year 3'!$B204-'Summary Years 0 - 5'!E204</f>
        <v>0</v>
      </c>
      <c r="F240" s="183">
        <f>'Year 4'!$B204-'Summary Years 0 - 5'!F204</f>
        <v>0</v>
      </c>
      <c r="G240" s="183">
        <f>'Year 5'!$B204-'Summary Years 0 - 5'!G204</f>
        <v>0</v>
      </c>
    </row>
  </sheetData>
  <mergeCells count="4">
    <mergeCell ref="A1:G1"/>
    <mergeCell ref="A30:G30"/>
    <mergeCell ref="A6:G6"/>
    <mergeCell ref="A2:G2"/>
  </mergeCells>
  <pageMargins left="0.7" right="0.7" top="0.75" bottom="0.75" header="0.3" footer="0.3"/>
  <pageSetup scale="57" fitToHeight="0" orientation="portrait" r:id="rId1"/>
  <rowBreaks count="2" manualBreakCount="2">
    <brk id="84" max="6" man="1"/>
    <brk id="140"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P155"/>
  <sheetViews>
    <sheetView zoomScale="85" zoomScaleNormal="85" workbookViewId="0">
      <pane xSplit="1" ySplit="3" topLeftCell="B4" activePane="bottomRight" state="frozen"/>
      <selection activeCell="B56" sqref="B56"/>
      <selection pane="topRight" activeCell="B56" sqref="B56"/>
      <selection pane="bottomLeft" activeCell="B56" sqref="B56"/>
      <selection pane="bottomRight" activeCell="A3" sqref="A3"/>
    </sheetView>
  </sheetViews>
  <sheetFormatPr defaultRowHeight="15" x14ac:dyDescent="0.25"/>
  <cols>
    <col min="1" max="1" width="35.7109375" bestFit="1" customWidth="1"/>
    <col min="2" max="15" width="15.7109375" customWidth="1"/>
  </cols>
  <sheetData>
    <row r="1" spans="1:16" ht="19.5" thickBot="1" x14ac:dyDescent="0.35">
      <c r="A1" s="387" t="str">
        <f>Assumptions!A1</f>
        <v>INSERT SCHOOL NAME</v>
      </c>
      <c r="B1" s="388"/>
      <c r="C1" s="388"/>
      <c r="D1" s="388"/>
      <c r="E1" s="388"/>
      <c r="F1" s="388"/>
      <c r="G1" s="388"/>
      <c r="H1" s="388"/>
      <c r="I1" s="388"/>
      <c r="J1" s="388"/>
      <c r="K1" s="388"/>
      <c r="L1" s="388"/>
      <c r="M1" s="388"/>
      <c r="N1" s="389"/>
      <c r="O1" s="134"/>
    </row>
    <row r="2" spans="1:16" ht="18" customHeight="1" x14ac:dyDescent="0.25">
      <c r="A2" s="392" t="s">
        <v>302</v>
      </c>
      <c r="B2" s="392"/>
      <c r="C2" s="392"/>
      <c r="D2" s="392"/>
      <c r="E2" s="392"/>
      <c r="F2" s="392"/>
      <c r="G2" s="392"/>
      <c r="H2" s="392"/>
      <c r="I2" s="392"/>
      <c r="J2" s="392"/>
      <c r="K2" s="392"/>
      <c r="L2" s="392"/>
      <c r="M2" s="392"/>
      <c r="N2" s="392"/>
    </row>
    <row r="3" spans="1:16" s="1" customFormat="1" x14ac:dyDescent="0.25">
      <c r="B3" s="109" t="s">
        <v>2</v>
      </c>
      <c r="C3" s="70">
        <v>46204</v>
      </c>
      <c r="D3" s="70">
        <v>46235</v>
      </c>
      <c r="E3" s="70">
        <v>46266</v>
      </c>
      <c r="F3" s="70">
        <v>46296</v>
      </c>
      <c r="G3" s="70">
        <v>46327</v>
      </c>
      <c r="H3" s="70">
        <v>46357</v>
      </c>
      <c r="I3" s="70">
        <v>46388</v>
      </c>
      <c r="J3" s="70">
        <v>46419</v>
      </c>
      <c r="K3" s="70">
        <v>46447</v>
      </c>
      <c r="L3" s="70">
        <v>46478</v>
      </c>
      <c r="M3" s="70">
        <v>46508</v>
      </c>
      <c r="N3" s="70">
        <v>46539</v>
      </c>
      <c r="O3" s="109" t="s">
        <v>259</v>
      </c>
    </row>
    <row r="4" spans="1:16" x14ac:dyDescent="0.25">
      <c r="B4" s="18"/>
      <c r="O4" s="18"/>
    </row>
    <row r="5" spans="1:16" x14ac:dyDescent="0.25">
      <c r="A5" s="197" t="s">
        <v>340</v>
      </c>
      <c r="B5" s="191">
        <f>'Year 0'!B185</f>
        <v>0</v>
      </c>
      <c r="C5" s="192">
        <f>B5</f>
        <v>0</v>
      </c>
      <c r="D5" s="191">
        <f t="shared" ref="D5:N5" si="0">C5+C24-C105-C107</f>
        <v>0</v>
      </c>
      <c r="E5" s="191">
        <f t="shared" si="0"/>
        <v>0</v>
      </c>
      <c r="F5" s="191">
        <f t="shared" si="0"/>
        <v>0</v>
      </c>
      <c r="G5" s="191">
        <f t="shared" si="0"/>
        <v>0</v>
      </c>
      <c r="H5" s="191">
        <f t="shared" si="0"/>
        <v>0</v>
      </c>
      <c r="I5" s="191">
        <f t="shared" si="0"/>
        <v>0</v>
      </c>
      <c r="J5" s="191">
        <f t="shared" si="0"/>
        <v>0</v>
      </c>
      <c r="K5" s="191">
        <f t="shared" si="0"/>
        <v>0</v>
      </c>
      <c r="L5" s="191">
        <f t="shared" si="0"/>
        <v>0</v>
      </c>
      <c r="M5" s="191">
        <f t="shared" si="0"/>
        <v>0</v>
      </c>
      <c r="N5" s="193">
        <f t="shared" si="0"/>
        <v>0</v>
      </c>
      <c r="O5" s="194">
        <f>B5</f>
        <v>0</v>
      </c>
      <c r="P5" s="71"/>
    </row>
    <row r="6" spans="1:16" x14ac:dyDescent="0.25">
      <c r="A6" s="198" t="s">
        <v>339</v>
      </c>
      <c r="B6" s="191">
        <f>'Year 0'!B185-'Year 0'!B178</f>
        <v>0</v>
      </c>
      <c r="C6" s="191">
        <f>B6</f>
        <v>0</v>
      </c>
      <c r="D6" s="191">
        <f t="shared" ref="D6:N6" si="1">C5+C24-C105</f>
        <v>0</v>
      </c>
      <c r="E6" s="191">
        <f t="shared" si="1"/>
        <v>0</v>
      </c>
      <c r="F6" s="191">
        <f t="shared" si="1"/>
        <v>0</v>
      </c>
      <c r="G6" s="191">
        <f t="shared" si="1"/>
        <v>0</v>
      </c>
      <c r="H6" s="191">
        <f t="shared" si="1"/>
        <v>0</v>
      </c>
      <c r="I6" s="191">
        <f t="shared" si="1"/>
        <v>0</v>
      </c>
      <c r="J6" s="191">
        <f t="shared" si="1"/>
        <v>0</v>
      </c>
      <c r="K6" s="191">
        <f t="shared" si="1"/>
        <v>0</v>
      </c>
      <c r="L6" s="191">
        <f t="shared" si="1"/>
        <v>0</v>
      </c>
      <c r="M6" s="191">
        <f t="shared" si="1"/>
        <v>0</v>
      </c>
      <c r="N6" s="191">
        <f t="shared" si="1"/>
        <v>0</v>
      </c>
      <c r="O6" s="194">
        <f>B6</f>
        <v>0</v>
      </c>
      <c r="P6" s="71"/>
    </row>
    <row r="7" spans="1:16" x14ac:dyDescent="0.25">
      <c r="B7" s="110"/>
      <c r="C7" s="71"/>
      <c r="D7" s="71"/>
      <c r="E7" s="71"/>
      <c r="F7" s="71"/>
      <c r="G7" s="71"/>
      <c r="H7" s="71"/>
      <c r="I7" s="71"/>
      <c r="J7" s="71"/>
      <c r="K7" s="71"/>
      <c r="L7" s="71"/>
      <c r="M7" s="71"/>
      <c r="N7" s="71"/>
      <c r="O7" s="110"/>
      <c r="P7" s="71"/>
    </row>
    <row r="8" spans="1:16" x14ac:dyDescent="0.25">
      <c r="A8" t="s">
        <v>262</v>
      </c>
      <c r="B8" s="110"/>
      <c r="C8" s="71"/>
      <c r="D8" s="71"/>
      <c r="E8" s="71"/>
      <c r="F8" s="71"/>
      <c r="G8" s="71"/>
      <c r="H8" s="71"/>
      <c r="I8" s="71"/>
      <c r="J8" s="71"/>
      <c r="K8" s="71"/>
      <c r="L8" s="71"/>
      <c r="M8" s="71"/>
      <c r="N8" s="71"/>
      <c r="O8" s="110"/>
      <c r="P8" s="71"/>
    </row>
    <row r="9" spans="1:16" x14ac:dyDescent="0.25">
      <c r="A9" t="s">
        <v>267</v>
      </c>
      <c r="B9" s="110"/>
      <c r="C9" s="71"/>
      <c r="D9" s="71"/>
      <c r="E9" s="71"/>
      <c r="F9" s="71"/>
      <c r="G9" s="71"/>
      <c r="H9" s="71"/>
      <c r="I9" s="71"/>
      <c r="J9" s="71"/>
      <c r="K9" s="71"/>
      <c r="L9" s="71"/>
      <c r="M9" s="71"/>
      <c r="N9" s="71"/>
      <c r="O9" s="110"/>
      <c r="P9" s="71"/>
    </row>
    <row r="10" spans="1:16" x14ac:dyDescent="0.25">
      <c r="A10" s="53" t="s">
        <v>76</v>
      </c>
      <c r="B10" s="111">
        <f>'Year 1'!B8</f>
        <v>0</v>
      </c>
      <c r="C10" s="79">
        <f>$B$10/12</f>
        <v>0</v>
      </c>
      <c r="D10" s="79">
        <f t="shared" ref="D10:N10" si="2">$B$10/12</f>
        <v>0</v>
      </c>
      <c r="E10" s="79">
        <f t="shared" si="2"/>
        <v>0</v>
      </c>
      <c r="F10" s="79">
        <f t="shared" si="2"/>
        <v>0</v>
      </c>
      <c r="G10" s="79">
        <f t="shared" si="2"/>
        <v>0</v>
      </c>
      <c r="H10" s="79">
        <f t="shared" si="2"/>
        <v>0</v>
      </c>
      <c r="I10" s="79">
        <f t="shared" si="2"/>
        <v>0</v>
      </c>
      <c r="J10" s="79">
        <f t="shared" si="2"/>
        <v>0</v>
      </c>
      <c r="K10" s="79">
        <f t="shared" si="2"/>
        <v>0</v>
      </c>
      <c r="L10" s="79">
        <f t="shared" si="2"/>
        <v>0</v>
      </c>
      <c r="M10" s="79">
        <f t="shared" si="2"/>
        <v>0</v>
      </c>
      <c r="N10" s="79">
        <f t="shared" si="2"/>
        <v>0</v>
      </c>
      <c r="O10" s="111">
        <f>SUM(C10:N10)</f>
        <v>0</v>
      </c>
      <c r="P10" s="71"/>
    </row>
    <row r="11" spans="1:16" x14ac:dyDescent="0.25">
      <c r="A11" s="53" t="s">
        <v>78</v>
      </c>
      <c r="B11" s="111">
        <f>'Year 1'!B9</f>
        <v>0</v>
      </c>
      <c r="C11" s="79">
        <f>$B$11/12</f>
        <v>0</v>
      </c>
      <c r="D11" s="79">
        <f t="shared" ref="D11:N11" si="3">$B$11/12</f>
        <v>0</v>
      </c>
      <c r="E11" s="79">
        <f t="shared" si="3"/>
        <v>0</v>
      </c>
      <c r="F11" s="79">
        <f t="shared" si="3"/>
        <v>0</v>
      </c>
      <c r="G11" s="79">
        <f t="shared" si="3"/>
        <v>0</v>
      </c>
      <c r="H11" s="79">
        <f t="shared" si="3"/>
        <v>0</v>
      </c>
      <c r="I11" s="79">
        <f t="shared" si="3"/>
        <v>0</v>
      </c>
      <c r="J11" s="79">
        <f t="shared" si="3"/>
        <v>0</v>
      </c>
      <c r="K11" s="79">
        <f t="shared" si="3"/>
        <v>0</v>
      </c>
      <c r="L11" s="79">
        <f t="shared" si="3"/>
        <v>0</v>
      </c>
      <c r="M11" s="79">
        <f t="shared" si="3"/>
        <v>0</v>
      </c>
      <c r="N11" s="79">
        <f t="shared" si="3"/>
        <v>0</v>
      </c>
      <c r="O11" s="111">
        <f t="shared" ref="O11:O23" si="4">SUM(C11:N11)</f>
        <v>0</v>
      </c>
      <c r="P11" s="71"/>
    </row>
    <row r="12" spans="1:16" x14ac:dyDescent="0.25">
      <c r="A12" s="53" t="s">
        <v>79</v>
      </c>
      <c r="B12" s="111">
        <f>'Year 1'!B10</f>
        <v>0</v>
      </c>
      <c r="C12" s="79">
        <f>$B$12/12</f>
        <v>0</v>
      </c>
      <c r="D12" s="79">
        <f t="shared" ref="D12:N12" si="5">$B$12/12</f>
        <v>0</v>
      </c>
      <c r="E12" s="79">
        <f t="shared" si="5"/>
        <v>0</v>
      </c>
      <c r="F12" s="79">
        <f t="shared" si="5"/>
        <v>0</v>
      </c>
      <c r="G12" s="79">
        <f t="shared" si="5"/>
        <v>0</v>
      </c>
      <c r="H12" s="79">
        <f t="shared" si="5"/>
        <v>0</v>
      </c>
      <c r="I12" s="79">
        <f t="shared" si="5"/>
        <v>0</v>
      </c>
      <c r="J12" s="79">
        <f t="shared" si="5"/>
        <v>0</v>
      </c>
      <c r="K12" s="79">
        <f t="shared" si="5"/>
        <v>0</v>
      </c>
      <c r="L12" s="79">
        <f t="shared" si="5"/>
        <v>0</v>
      </c>
      <c r="M12" s="79">
        <f t="shared" si="5"/>
        <v>0</v>
      </c>
      <c r="N12" s="79">
        <f t="shared" si="5"/>
        <v>0</v>
      </c>
      <c r="O12" s="111">
        <f t="shared" si="4"/>
        <v>0</v>
      </c>
      <c r="P12" s="71"/>
    </row>
    <row r="13" spans="1:16" x14ac:dyDescent="0.25">
      <c r="A13" s="53" t="s">
        <v>37</v>
      </c>
      <c r="B13" s="111">
        <f>'Year 1'!B11</f>
        <v>0</v>
      </c>
      <c r="C13" s="79">
        <f>$B$13/12</f>
        <v>0</v>
      </c>
      <c r="D13" s="79">
        <f t="shared" ref="D13:N13" si="6">$B$13/12</f>
        <v>0</v>
      </c>
      <c r="E13" s="79">
        <f t="shared" si="6"/>
        <v>0</v>
      </c>
      <c r="F13" s="79">
        <f t="shared" si="6"/>
        <v>0</v>
      </c>
      <c r="G13" s="79">
        <f t="shared" si="6"/>
        <v>0</v>
      </c>
      <c r="H13" s="79">
        <f t="shared" si="6"/>
        <v>0</v>
      </c>
      <c r="I13" s="79">
        <f t="shared" si="6"/>
        <v>0</v>
      </c>
      <c r="J13" s="79">
        <f t="shared" si="6"/>
        <v>0</v>
      </c>
      <c r="K13" s="79">
        <f t="shared" si="6"/>
        <v>0</v>
      </c>
      <c r="L13" s="79">
        <f t="shared" si="6"/>
        <v>0</v>
      </c>
      <c r="M13" s="79">
        <f t="shared" si="6"/>
        <v>0</v>
      </c>
      <c r="N13" s="79">
        <f t="shared" si="6"/>
        <v>0</v>
      </c>
      <c r="O13" s="111">
        <f t="shared" si="4"/>
        <v>0</v>
      </c>
      <c r="P13" s="71"/>
    </row>
    <row r="14" spans="1:16" x14ac:dyDescent="0.25">
      <c r="A14" s="53" t="s">
        <v>81</v>
      </c>
      <c r="B14" s="111">
        <f>'Year 1'!B12</f>
        <v>0</v>
      </c>
      <c r="C14" s="79">
        <f>$B$14/12</f>
        <v>0</v>
      </c>
      <c r="D14" s="79">
        <f t="shared" ref="D14:N14" si="7">$B$14/12</f>
        <v>0</v>
      </c>
      <c r="E14" s="79">
        <f t="shared" si="7"/>
        <v>0</v>
      </c>
      <c r="F14" s="79">
        <f t="shared" si="7"/>
        <v>0</v>
      </c>
      <c r="G14" s="79">
        <f t="shared" si="7"/>
        <v>0</v>
      </c>
      <c r="H14" s="79">
        <f t="shared" si="7"/>
        <v>0</v>
      </c>
      <c r="I14" s="79">
        <f t="shared" si="7"/>
        <v>0</v>
      </c>
      <c r="J14" s="79">
        <f t="shared" si="7"/>
        <v>0</v>
      </c>
      <c r="K14" s="79">
        <f t="shared" si="7"/>
        <v>0</v>
      </c>
      <c r="L14" s="79">
        <f t="shared" si="7"/>
        <v>0</v>
      </c>
      <c r="M14" s="79">
        <f t="shared" si="7"/>
        <v>0</v>
      </c>
      <c r="N14" s="79">
        <f t="shared" si="7"/>
        <v>0</v>
      </c>
      <c r="O14" s="111">
        <f t="shared" si="4"/>
        <v>0</v>
      </c>
      <c r="P14" s="71"/>
    </row>
    <row r="15" spans="1:16" x14ac:dyDescent="0.25">
      <c r="A15" s="53" t="s">
        <v>80</v>
      </c>
      <c r="B15" s="111">
        <f>'Year 1'!B13</f>
        <v>0</v>
      </c>
      <c r="C15" s="79">
        <f>$B$15/12</f>
        <v>0</v>
      </c>
      <c r="D15" s="79">
        <f t="shared" ref="D15:N15" si="8">$B$15/12</f>
        <v>0</v>
      </c>
      <c r="E15" s="79">
        <f t="shared" si="8"/>
        <v>0</v>
      </c>
      <c r="F15" s="79">
        <f t="shared" si="8"/>
        <v>0</v>
      </c>
      <c r="G15" s="79">
        <f t="shared" si="8"/>
        <v>0</v>
      </c>
      <c r="H15" s="79">
        <f t="shared" si="8"/>
        <v>0</v>
      </c>
      <c r="I15" s="79">
        <f t="shared" si="8"/>
        <v>0</v>
      </c>
      <c r="J15" s="79">
        <f t="shared" si="8"/>
        <v>0</v>
      </c>
      <c r="K15" s="79">
        <f t="shared" si="8"/>
        <v>0</v>
      </c>
      <c r="L15" s="79">
        <f t="shared" si="8"/>
        <v>0</v>
      </c>
      <c r="M15" s="79">
        <f t="shared" si="8"/>
        <v>0</v>
      </c>
      <c r="N15" s="79">
        <f t="shared" si="8"/>
        <v>0</v>
      </c>
      <c r="O15" s="111">
        <f t="shared" si="4"/>
        <v>0</v>
      </c>
      <c r="P15" s="71"/>
    </row>
    <row r="16" spans="1:16" x14ac:dyDescent="0.25">
      <c r="A16" s="53" t="s">
        <v>83</v>
      </c>
      <c r="B16" s="111">
        <f>'Year 1'!B14</f>
        <v>0</v>
      </c>
      <c r="C16" s="79">
        <f>$B$16/12</f>
        <v>0</v>
      </c>
      <c r="D16" s="79">
        <f t="shared" ref="D16:N16" si="9">$B$16/12</f>
        <v>0</v>
      </c>
      <c r="E16" s="79">
        <f t="shared" si="9"/>
        <v>0</v>
      </c>
      <c r="F16" s="79">
        <f t="shared" si="9"/>
        <v>0</v>
      </c>
      <c r="G16" s="79">
        <f t="shared" si="9"/>
        <v>0</v>
      </c>
      <c r="H16" s="79">
        <f t="shared" si="9"/>
        <v>0</v>
      </c>
      <c r="I16" s="79">
        <f t="shared" si="9"/>
        <v>0</v>
      </c>
      <c r="J16" s="79">
        <f t="shared" si="9"/>
        <v>0</v>
      </c>
      <c r="K16" s="79">
        <f t="shared" si="9"/>
        <v>0</v>
      </c>
      <c r="L16" s="79">
        <f t="shared" si="9"/>
        <v>0</v>
      </c>
      <c r="M16" s="79">
        <f t="shared" si="9"/>
        <v>0</v>
      </c>
      <c r="N16" s="79">
        <f t="shared" si="9"/>
        <v>0</v>
      </c>
      <c r="O16" s="111">
        <f t="shared" si="4"/>
        <v>0</v>
      </c>
      <c r="P16" s="71"/>
    </row>
    <row r="17" spans="1:16" x14ac:dyDescent="0.25">
      <c r="A17" s="53" t="s">
        <v>82</v>
      </c>
      <c r="B17" s="111">
        <f>'Year 1'!B15</f>
        <v>0</v>
      </c>
      <c r="C17" s="79">
        <f>$B$17/12</f>
        <v>0</v>
      </c>
      <c r="D17" s="79">
        <f t="shared" ref="D17:N17" si="10">$B$17/12</f>
        <v>0</v>
      </c>
      <c r="E17" s="79">
        <f t="shared" si="10"/>
        <v>0</v>
      </c>
      <c r="F17" s="79">
        <f t="shared" si="10"/>
        <v>0</v>
      </c>
      <c r="G17" s="79">
        <f t="shared" si="10"/>
        <v>0</v>
      </c>
      <c r="H17" s="79">
        <f t="shared" si="10"/>
        <v>0</v>
      </c>
      <c r="I17" s="79">
        <f t="shared" si="10"/>
        <v>0</v>
      </c>
      <c r="J17" s="79">
        <f t="shared" si="10"/>
        <v>0</v>
      </c>
      <c r="K17" s="79">
        <f t="shared" si="10"/>
        <v>0</v>
      </c>
      <c r="L17" s="79">
        <f t="shared" si="10"/>
        <v>0</v>
      </c>
      <c r="M17" s="79">
        <f t="shared" si="10"/>
        <v>0</v>
      </c>
      <c r="N17" s="79">
        <f t="shared" si="10"/>
        <v>0</v>
      </c>
      <c r="O17" s="111">
        <f t="shared" si="4"/>
        <v>0</v>
      </c>
      <c r="P17" s="71"/>
    </row>
    <row r="18" spans="1:16" x14ac:dyDescent="0.25">
      <c r="A18" s="67" t="s">
        <v>268</v>
      </c>
      <c r="B18" s="111"/>
      <c r="C18" s="79"/>
      <c r="D18" s="79"/>
      <c r="E18" s="79"/>
      <c r="F18" s="79"/>
      <c r="G18" s="79"/>
      <c r="H18" s="79"/>
      <c r="I18" s="79"/>
      <c r="J18" s="79"/>
      <c r="K18" s="79"/>
      <c r="L18" s="79"/>
      <c r="M18" s="79"/>
      <c r="N18" s="79"/>
      <c r="O18" s="111"/>
      <c r="P18" s="71"/>
    </row>
    <row r="19" spans="1:16" x14ac:dyDescent="0.25">
      <c r="A19" s="53" t="s">
        <v>260</v>
      </c>
      <c r="B19" s="111">
        <f>'Year 1'!B19</f>
        <v>0</v>
      </c>
      <c r="C19" s="79">
        <f>$B$19/12</f>
        <v>0</v>
      </c>
      <c r="D19" s="79">
        <f t="shared" ref="D19:N19" si="11">$B$19/12</f>
        <v>0</v>
      </c>
      <c r="E19" s="79">
        <f t="shared" si="11"/>
        <v>0</v>
      </c>
      <c r="F19" s="79">
        <f t="shared" si="11"/>
        <v>0</v>
      </c>
      <c r="G19" s="79">
        <f t="shared" si="11"/>
        <v>0</v>
      </c>
      <c r="H19" s="79">
        <f t="shared" si="11"/>
        <v>0</v>
      </c>
      <c r="I19" s="79">
        <f t="shared" si="11"/>
        <v>0</v>
      </c>
      <c r="J19" s="79">
        <f t="shared" si="11"/>
        <v>0</v>
      </c>
      <c r="K19" s="79">
        <f t="shared" si="11"/>
        <v>0</v>
      </c>
      <c r="L19" s="79">
        <f t="shared" si="11"/>
        <v>0</v>
      </c>
      <c r="M19" s="79">
        <f t="shared" si="11"/>
        <v>0</v>
      </c>
      <c r="N19" s="79">
        <f t="shared" si="11"/>
        <v>0</v>
      </c>
      <c r="O19" s="111">
        <f t="shared" si="4"/>
        <v>0</v>
      </c>
      <c r="P19" s="71"/>
    </row>
    <row r="20" spans="1:16" x14ac:dyDescent="0.25">
      <c r="A20" s="53" t="s">
        <v>61</v>
      </c>
      <c r="B20" s="111">
        <f>'Year 1'!B20</f>
        <v>0</v>
      </c>
      <c r="C20" s="79">
        <f>$B$20/12</f>
        <v>0</v>
      </c>
      <c r="D20" s="79">
        <f t="shared" ref="D20:N20" si="12">$B$20/12</f>
        <v>0</v>
      </c>
      <c r="E20" s="79">
        <f t="shared" si="12"/>
        <v>0</v>
      </c>
      <c r="F20" s="79">
        <f t="shared" si="12"/>
        <v>0</v>
      </c>
      <c r="G20" s="79">
        <f t="shared" si="12"/>
        <v>0</v>
      </c>
      <c r="H20" s="79">
        <f t="shared" si="12"/>
        <v>0</v>
      </c>
      <c r="I20" s="79">
        <f t="shared" si="12"/>
        <v>0</v>
      </c>
      <c r="J20" s="79">
        <f t="shared" si="12"/>
        <v>0</v>
      </c>
      <c r="K20" s="79">
        <f t="shared" si="12"/>
        <v>0</v>
      </c>
      <c r="L20" s="79">
        <f t="shared" si="12"/>
        <v>0</v>
      </c>
      <c r="M20" s="79">
        <f t="shared" si="12"/>
        <v>0</v>
      </c>
      <c r="N20" s="79">
        <f t="shared" si="12"/>
        <v>0</v>
      </c>
      <c r="O20" s="111">
        <f t="shared" si="4"/>
        <v>0</v>
      </c>
      <c r="P20" s="71"/>
    </row>
    <row r="21" spans="1:16" x14ac:dyDescent="0.25">
      <c r="A21" s="53" t="s">
        <v>116</v>
      </c>
      <c r="B21" s="111">
        <f>'Year 1'!B21</f>
        <v>0</v>
      </c>
      <c r="C21" s="79">
        <f>$B$21/12</f>
        <v>0</v>
      </c>
      <c r="D21" s="79">
        <f t="shared" ref="D21:N21" si="13">$B$21/12</f>
        <v>0</v>
      </c>
      <c r="E21" s="79">
        <f t="shared" si="13"/>
        <v>0</v>
      </c>
      <c r="F21" s="79">
        <f t="shared" si="13"/>
        <v>0</v>
      </c>
      <c r="G21" s="79">
        <f t="shared" si="13"/>
        <v>0</v>
      </c>
      <c r="H21" s="79">
        <f t="shared" si="13"/>
        <v>0</v>
      </c>
      <c r="I21" s="79">
        <f t="shared" si="13"/>
        <v>0</v>
      </c>
      <c r="J21" s="79">
        <f t="shared" si="13"/>
        <v>0</v>
      </c>
      <c r="K21" s="79">
        <f t="shared" si="13"/>
        <v>0</v>
      </c>
      <c r="L21" s="79">
        <f t="shared" si="13"/>
        <v>0</v>
      </c>
      <c r="M21" s="79">
        <f t="shared" si="13"/>
        <v>0</v>
      </c>
      <c r="N21" s="79">
        <f t="shared" si="13"/>
        <v>0</v>
      </c>
      <c r="O21" s="111">
        <f t="shared" si="4"/>
        <v>0</v>
      </c>
      <c r="P21" s="71"/>
    </row>
    <row r="22" spans="1:16" x14ac:dyDescent="0.25">
      <c r="A22" t="s">
        <v>269</v>
      </c>
      <c r="B22" s="111"/>
      <c r="C22" s="79"/>
      <c r="D22" s="79"/>
      <c r="E22" s="79"/>
      <c r="F22" s="79"/>
      <c r="G22" s="79"/>
      <c r="H22" s="79"/>
      <c r="I22" s="79"/>
      <c r="J22" s="79"/>
      <c r="K22" s="79"/>
      <c r="L22" s="79"/>
      <c r="M22" s="79"/>
      <c r="N22" s="79"/>
      <c r="O22" s="111"/>
      <c r="P22" s="71"/>
    </row>
    <row r="23" spans="1:16" x14ac:dyDescent="0.25">
      <c r="A23" s="53" t="s">
        <v>117</v>
      </c>
      <c r="B23" s="111">
        <f>'Year 1'!B25</f>
        <v>0</v>
      </c>
      <c r="C23" s="79">
        <f>$B$23/12</f>
        <v>0</v>
      </c>
      <c r="D23" s="79">
        <f t="shared" ref="D23:N23" si="14">$B$23/12</f>
        <v>0</v>
      </c>
      <c r="E23" s="79">
        <f t="shared" si="14"/>
        <v>0</v>
      </c>
      <c r="F23" s="79">
        <f t="shared" si="14"/>
        <v>0</v>
      </c>
      <c r="G23" s="79">
        <f t="shared" si="14"/>
        <v>0</v>
      </c>
      <c r="H23" s="79">
        <f t="shared" si="14"/>
        <v>0</v>
      </c>
      <c r="I23" s="79">
        <f t="shared" si="14"/>
        <v>0</v>
      </c>
      <c r="J23" s="79">
        <f t="shared" si="14"/>
        <v>0</v>
      </c>
      <c r="K23" s="79">
        <f t="shared" si="14"/>
        <v>0</v>
      </c>
      <c r="L23" s="79">
        <f t="shared" si="14"/>
        <v>0</v>
      </c>
      <c r="M23" s="79">
        <f t="shared" si="14"/>
        <v>0</v>
      </c>
      <c r="N23" s="79">
        <f t="shared" si="14"/>
        <v>0</v>
      </c>
      <c r="O23" s="111">
        <f t="shared" si="4"/>
        <v>0</v>
      </c>
      <c r="P23" s="71"/>
    </row>
    <row r="24" spans="1:16" x14ac:dyDescent="0.25">
      <c r="A24" s="197" t="s">
        <v>261</v>
      </c>
      <c r="B24" s="194">
        <f>SUM(B9:B23)</f>
        <v>0</v>
      </c>
      <c r="C24" s="195">
        <f t="shared" ref="C24:O24" si="15">SUM(C9:C23)</f>
        <v>0</v>
      </c>
      <c r="D24" s="194">
        <f t="shared" si="15"/>
        <v>0</v>
      </c>
      <c r="E24" s="194">
        <f t="shared" si="15"/>
        <v>0</v>
      </c>
      <c r="F24" s="194">
        <f t="shared" si="15"/>
        <v>0</v>
      </c>
      <c r="G24" s="194">
        <f t="shared" si="15"/>
        <v>0</v>
      </c>
      <c r="H24" s="194">
        <f t="shared" si="15"/>
        <v>0</v>
      </c>
      <c r="I24" s="194">
        <f t="shared" si="15"/>
        <v>0</v>
      </c>
      <c r="J24" s="194">
        <f t="shared" si="15"/>
        <v>0</v>
      </c>
      <c r="K24" s="194">
        <f t="shared" si="15"/>
        <v>0</v>
      </c>
      <c r="L24" s="194">
        <f t="shared" si="15"/>
        <v>0</v>
      </c>
      <c r="M24" s="194">
        <f t="shared" si="15"/>
        <v>0</v>
      </c>
      <c r="N24" s="196">
        <f t="shared" si="15"/>
        <v>0</v>
      </c>
      <c r="O24" s="194">
        <f t="shared" si="15"/>
        <v>0</v>
      </c>
      <c r="P24" s="71"/>
    </row>
    <row r="25" spans="1:16" x14ac:dyDescent="0.25">
      <c r="B25" s="110"/>
      <c r="C25" s="71"/>
      <c r="D25" s="71"/>
      <c r="E25" s="71"/>
      <c r="F25" s="71"/>
      <c r="G25" s="71"/>
      <c r="H25" s="71"/>
      <c r="I25" s="71"/>
      <c r="J25" s="71"/>
      <c r="K25" s="71"/>
      <c r="L25" s="71"/>
      <c r="M25" s="71"/>
      <c r="N25" s="71"/>
      <c r="O25" s="110"/>
      <c r="P25" s="71"/>
    </row>
    <row r="26" spans="1:16" x14ac:dyDescent="0.25">
      <c r="A26" t="s">
        <v>263</v>
      </c>
      <c r="B26" s="110"/>
      <c r="C26" s="71"/>
      <c r="D26" s="71"/>
      <c r="E26" s="71"/>
      <c r="F26" s="71"/>
      <c r="G26" s="71"/>
      <c r="H26" s="71"/>
      <c r="I26" s="71"/>
      <c r="J26" s="71"/>
      <c r="K26" s="71"/>
      <c r="L26" s="71"/>
      <c r="M26" s="71"/>
      <c r="N26" s="71"/>
      <c r="O26" s="110"/>
      <c r="P26" s="71"/>
    </row>
    <row r="27" spans="1:16" x14ac:dyDescent="0.25">
      <c r="A27" t="s">
        <v>270</v>
      </c>
      <c r="B27" s="110"/>
      <c r="C27" s="71"/>
      <c r="D27" s="71"/>
      <c r="E27" s="71"/>
      <c r="F27" s="71"/>
      <c r="G27" s="71"/>
      <c r="H27" s="71"/>
      <c r="I27" s="71"/>
      <c r="J27" s="71"/>
      <c r="K27" s="71"/>
      <c r="L27" s="71"/>
      <c r="M27" s="71"/>
      <c r="N27" s="71"/>
      <c r="O27" s="110"/>
      <c r="P27" s="71"/>
    </row>
    <row r="28" spans="1:16" x14ac:dyDescent="0.25">
      <c r="A28" s="53" t="s">
        <v>264</v>
      </c>
      <c r="B28" s="111">
        <f>'Year 1'!B34*(12/12)</f>
        <v>0</v>
      </c>
      <c r="C28" s="80"/>
      <c r="D28" s="80"/>
      <c r="E28" s="79">
        <f>$B28/10</f>
        <v>0</v>
      </c>
      <c r="F28" s="79">
        <f t="shared" ref="F28:N28" si="16">$B28/10</f>
        <v>0</v>
      </c>
      <c r="G28" s="79">
        <f t="shared" si="16"/>
        <v>0</v>
      </c>
      <c r="H28" s="79">
        <f t="shared" si="16"/>
        <v>0</v>
      </c>
      <c r="I28" s="79">
        <f t="shared" si="16"/>
        <v>0</v>
      </c>
      <c r="J28" s="79">
        <f t="shared" si="16"/>
        <v>0</v>
      </c>
      <c r="K28" s="79">
        <f t="shared" si="16"/>
        <v>0</v>
      </c>
      <c r="L28" s="79">
        <f t="shared" si="16"/>
        <v>0</v>
      </c>
      <c r="M28" s="79">
        <f t="shared" si="16"/>
        <v>0</v>
      </c>
      <c r="N28" s="79">
        <f t="shared" si="16"/>
        <v>0</v>
      </c>
      <c r="O28" s="111">
        <f>SUM(C28:N28)</f>
        <v>0</v>
      </c>
      <c r="P28" s="71"/>
    </row>
    <row r="29" spans="1:16" x14ac:dyDescent="0.25">
      <c r="A29" s="53" t="s">
        <v>286</v>
      </c>
      <c r="B29" s="111">
        <f>'Year 1'!B40</f>
        <v>0</v>
      </c>
      <c r="C29" s="79">
        <f t="shared" ref="C29:N30" si="17">$B29/12</f>
        <v>0</v>
      </c>
      <c r="D29" s="79">
        <f t="shared" si="17"/>
        <v>0</v>
      </c>
      <c r="E29" s="79">
        <f t="shared" si="17"/>
        <v>0</v>
      </c>
      <c r="F29" s="79">
        <f t="shared" si="17"/>
        <v>0</v>
      </c>
      <c r="G29" s="79">
        <f t="shared" si="17"/>
        <v>0</v>
      </c>
      <c r="H29" s="79">
        <f t="shared" si="17"/>
        <v>0</v>
      </c>
      <c r="I29" s="79">
        <f t="shared" si="17"/>
        <v>0</v>
      </c>
      <c r="J29" s="79">
        <f t="shared" si="17"/>
        <v>0</v>
      </c>
      <c r="K29" s="79">
        <f t="shared" si="17"/>
        <v>0</v>
      </c>
      <c r="L29" s="79">
        <f t="shared" si="17"/>
        <v>0</v>
      </c>
      <c r="M29" s="79">
        <f t="shared" si="17"/>
        <v>0</v>
      </c>
      <c r="N29" s="79">
        <f t="shared" si="17"/>
        <v>0</v>
      </c>
      <c r="O29" s="111">
        <f t="shared" ref="O29:O107" si="18">SUM(C29:N29)</f>
        <v>0</v>
      </c>
      <c r="P29" s="71"/>
    </row>
    <row r="30" spans="1:16" x14ac:dyDescent="0.25">
      <c r="A30" s="53" t="s">
        <v>265</v>
      </c>
      <c r="B30" s="111">
        <f>'Year 1'!B45</f>
        <v>0</v>
      </c>
      <c r="C30" s="79">
        <f t="shared" si="17"/>
        <v>0</v>
      </c>
      <c r="D30" s="79">
        <f t="shared" si="17"/>
        <v>0</v>
      </c>
      <c r="E30" s="79">
        <f t="shared" si="17"/>
        <v>0</v>
      </c>
      <c r="F30" s="79">
        <f t="shared" si="17"/>
        <v>0</v>
      </c>
      <c r="G30" s="79">
        <f t="shared" si="17"/>
        <v>0</v>
      </c>
      <c r="H30" s="79">
        <f t="shared" si="17"/>
        <v>0</v>
      </c>
      <c r="I30" s="79">
        <f t="shared" si="17"/>
        <v>0</v>
      </c>
      <c r="J30" s="79">
        <f t="shared" si="17"/>
        <v>0</v>
      </c>
      <c r="K30" s="79">
        <f t="shared" si="17"/>
        <v>0</v>
      </c>
      <c r="L30" s="79">
        <f t="shared" si="17"/>
        <v>0</v>
      </c>
      <c r="M30" s="79">
        <f t="shared" si="17"/>
        <v>0</v>
      </c>
      <c r="N30" s="79">
        <f t="shared" si="17"/>
        <v>0</v>
      </c>
      <c r="O30" s="111">
        <f t="shared" si="18"/>
        <v>0</v>
      </c>
      <c r="P30" s="71"/>
    </row>
    <row r="31" spans="1:16" x14ac:dyDescent="0.25">
      <c r="A31" t="s">
        <v>271</v>
      </c>
      <c r="B31" s="111"/>
      <c r="C31" s="79"/>
      <c r="D31" s="79"/>
      <c r="E31" s="79"/>
      <c r="F31" s="79"/>
      <c r="G31" s="79"/>
      <c r="H31" s="79"/>
      <c r="I31" s="79"/>
      <c r="J31" s="79"/>
      <c r="K31" s="79"/>
      <c r="L31" s="79"/>
      <c r="M31" s="79"/>
      <c r="N31" s="79"/>
      <c r="O31" s="111"/>
      <c r="P31" s="71"/>
    </row>
    <row r="32" spans="1:16" x14ac:dyDescent="0.25">
      <c r="A32" s="53" t="s">
        <v>84</v>
      </c>
      <c r="B32" s="111">
        <f>'Year 1'!B47</f>
        <v>0</v>
      </c>
      <c r="C32" s="79">
        <f t="shared" ref="C32:N38" si="19">$B32/12</f>
        <v>0</v>
      </c>
      <c r="D32" s="79">
        <f t="shared" si="19"/>
        <v>0</v>
      </c>
      <c r="E32" s="79">
        <f t="shared" si="19"/>
        <v>0</v>
      </c>
      <c r="F32" s="79">
        <f t="shared" si="19"/>
        <v>0</v>
      </c>
      <c r="G32" s="79">
        <f t="shared" si="19"/>
        <v>0</v>
      </c>
      <c r="H32" s="79">
        <f t="shared" si="19"/>
        <v>0</v>
      </c>
      <c r="I32" s="79">
        <f t="shared" si="19"/>
        <v>0</v>
      </c>
      <c r="J32" s="79">
        <f t="shared" si="19"/>
        <v>0</v>
      </c>
      <c r="K32" s="79">
        <f t="shared" si="19"/>
        <v>0</v>
      </c>
      <c r="L32" s="79">
        <f t="shared" si="19"/>
        <v>0</v>
      </c>
      <c r="M32" s="79">
        <f t="shared" si="19"/>
        <v>0</v>
      </c>
      <c r="N32" s="79">
        <f t="shared" si="19"/>
        <v>0</v>
      </c>
      <c r="O32" s="111">
        <f t="shared" si="18"/>
        <v>0</v>
      </c>
      <c r="P32" s="71"/>
    </row>
    <row r="33" spans="1:16" x14ac:dyDescent="0.25">
      <c r="A33" s="53" t="s">
        <v>9</v>
      </c>
      <c r="B33" s="111">
        <f>'Year 1'!B48</f>
        <v>0</v>
      </c>
      <c r="C33" s="79">
        <f t="shared" si="19"/>
        <v>0</v>
      </c>
      <c r="D33" s="79">
        <f t="shared" si="19"/>
        <v>0</v>
      </c>
      <c r="E33" s="79">
        <f t="shared" si="19"/>
        <v>0</v>
      </c>
      <c r="F33" s="79">
        <f t="shared" si="19"/>
        <v>0</v>
      </c>
      <c r="G33" s="79">
        <f t="shared" si="19"/>
        <v>0</v>
      </c>
      <c r="H33" s="79">
        <f t="shared" si="19"/>
        <v>0</v>
      </c>
      <c r="I33" s="79">
        <f t="shared" si="19"/>
        <v>0</v>
      </c>
      <c r="J33" s="79">
        <f t="shared" si="19"/>
        <v>0</v>
      </c>
      <c r="K33" s="79">
        <f t="shared" si="19"/>
        <v>0</v>
      </c>
      <c r="L33" s="79">
        <f t="shared" si="19"/>
        <v>0</v>
      </c>
      <c r="M33" s="79">
        <f t="shared" si="19"/>
        <v>0</v>
      </c>
      <c r="N33" s="79">
        <f t="shared" si="19"/>
        <v>0</v>
      </c>
      <c r="O33" s="111">
        <f t="shared" si="18"/>
        <v>0</v>
      </c>
      <c r="P33" s="71"/>
    </row>
    <row r="34" spans="1:16" x14ac:dyDescent="0.25">
      <c r="A34" s="53" t="s">
        <v>213</v>
      </c>
      <c r="B34" s="269">
        <f>'Year 1'!B49</f>
        <v>0</v>
      </c>
      <c r="C34" s="268">
        <f t="shared" si="19"/>
        <v>0</v>
      </c>
      <c r="D34" s="268">
        <f t="shared" si="19"/>
        <v>0</v>
      </c>
      <c r="E34" s="268">
        <f t="shared" si="19"/>
        <v>0</v>
      </c>
      <c r="F34" s="268">
        <f t="shared" si="19"/>
        <v>0</v>
      </c>
      <c r="G34" s="268">
        <f t="shared" si="19"/>
        <v>0</v>
      </c>
      <c r="H34" s="268">
        <f t="shared" si="19"/>
        <v>0</v>
      </c>
      <c r="I34" s="268">
        <f t="shared" si="19"/>
        <v>0</v>
      </c>
      <c r="J34" s="268">
        <f t="shared" si="19"/>
        <v>0</v>
      </c>
      <c r="K34" s="268">
        <f t="shared" si="19"/>
        <v>0</v>
      </c>
      <c r="L34" s="268">
        <f t="shared" si="19"/>
        <v>0</v>
      </c>
      <c r="M34" s="268">
        <f t="shared" si="19"/>
        <v>0</v>
      </c>
      <c r="N34" s="268">
        <f t="shared" si="19"/>
        <v>0</v>
      </c>
      <c r="O34" s="269">
        <f t="shared" si="18"/>
        <v>0</v>
      </c>
      <c r="P34" s="322"/>
    </row>
    <row r="35" spans="1:16" x14ac:dyDescent="0.25">
      <c r="A35" s="53" t="s">
        <v>8</v>
      </c>
      <c r="B35" s="269">
        <f>'Year 1'!B50</f>
        <v>0</v>
      </c>
      <c r="C35" s="268">
        <f t="shared" si="19"/>
        <v>0</v>
      </c>
      <c r="D35" s="268">
        <f t="shared" si="19"/>
        <v>0</v>
      </c>
      <c r="E35" s="268">
        <f t="shared" si="19"/>
        <v>0</v>
      </c>
      <c r="F35" s="268">
        <f t="shared" si="19"/>
        <v>0</v>
      </c>
      <c r="G35" s="268">
        <f t="shared" si="19"/>
        <v>0</v>
      </c>
      <c r="H35" s="268">
        <f t="shared" si="19"/>
        <v>0</v>
      </c>
      <c r="I35" s="268">
        <f t="shared" si="19"/>
        <v>0</v>
      </c>
      <c r="J35" s="268">
        <f t="shared" si="19"/>
        <v>0</v>
      </c>
      <c r="K35" s="268">
        <f t="shared" si="19"/>
        <v>0</v>
      </c>
      <c r="L35" s="268">
        <f t="shared" si="19"/>
        <v>0</v>
      </c>
      <c r="M35" s="268">
        <f t="shared" si="19"/>
        <v>0</v>
      </c>
      <c r="N35" s="268">
        <f t="shared" si="19"/>
        <v>0</v>
      </c>
      <c r="O35" s="269">
        <f t="shared" si="18"/>
        <v>0</v>
      </c>
      <c r="P35" s="322"/>
    </row>
    <row r="36" spans="1:16" x14ac:dyDescent="0.25">
      <c r="A36" s="53" t="s">
        <v>7</v>
      </c>
      <c r="B36" s="269">
        <f>'Year 1'!B51</f>
        <v>0</v>
      </c>
      <c r="C36" s="268">
        <f t="shared" si="19"/>
        <v>0</v>
      </c>
      <c r="D36" s="268">
        <f t="shared" si="19"/>
        <v>0</v>
      </c>
      <c r="E36" s="268">
        <f t="shared" si="19"/>
        <v>0</v>
      </c>
      <c r="F36" s="268">
        <f t="shared" si="19"/>
        <v>0</v>
      </c>
      <c r="G36" s="268">
        <f t="shared" si="19"/>
        <v>0</v>
      </c>
      <c r="H36" s="268">
        <f t="shared" si="19"/>
        <v>0</v>
      </c>
      <c r="I36" s="268">
        <f t="shared" si="19"/>
        <v>0</v>
      </c>
      <c r="J36" s="268">
        <f t="shared" si="19"/>
        <v>0</v>
      </c>
      <c r="K36" s="268">
        <f t="shared" si="19"/>
        <v>0</v>
      </c>
      <c r="L36" s="268">
        <f t="shared" si="19"/>
        <v>0</v>
      </c>
      <c r="M36" s="268">
        <f t="shared" si="19"/>
        <v>0</v>
      </c>
      <c r="N36" s="268">
        <f t="shared" si="19"/>
        <v>0</v>
      </c>
      <c r="O36" s="269">
        <f t="shared" si="18"/>
        <v>0</v>
      </c>
      <c r="P36" s="322"/>
    </row>
    <row r="37" spans="1:16" x14ac:dyDescent="0.25">
      <c r="A37" s="53" t="s">
        <v>214</v>
      </c>
      <c r="B37" s="269">
        <f>'Year 1'!B52</f>
        <v>0</v>
      </c>
      <c r="C37" s="268">
        <f t="shared" si="19"/>
        <v>0</v>
      </c>
      <c r="D37" s="268">
        <f t="shared" si="19"/>
        <v>0</v>
      </c>
      <c r="E37" s="268">
        <f t="shared" si="19"/>
        <v>0</v>
      </c>
      <c r="F37" s="268">
        <f t="shared" si="19"/>
        <v>0</v>
      </c>
      <c r="G37" s="268">
        <f t="shared" si="19"/>
        <v>0</v>
      </c>
      <c r="H37" s="268">
        <f t="shared" si="19"/>
        <v>0</v>
      </c>
      <c r="I37" s="268">
        <f t="shared" si="19"/>
        <v>0</v>
      </c>
      <c r="J37" s="268">
        <f t="shared" si="19"/>
        <v>0</v>
      </c>
      <c r="K37" s="268">
        <f t="shared" si="19"/>
        <v>0</v>
      </c>
      <c r="L37" s="268">
        <f t="shared" si="19"/>
        <v>0</v>
      </c>
      <c r="M37" s="268">
        <f t="shared" si="19"/>
        <v>0</v>
      </c>
      <c r="N37" s="268">
        <f t="shared" si="19"/>
        <v>0</v>
      </c>
      <c r="O37" s="269">
        <f t="shared" si="18"/>
        <v>0</v>
      </c>
      <c r="P37" s="322"/>
    </row>
    <row r="38" spans="1:16" x14ac:dyDescent="0.25">
      <c r="A38" s="53" t="s">
        <v>266</v>
      </c>
      <c r="B38" s="269">
        <f>'Year 1'!B53</f>
        <v>0</v>
      </c>
      <c r="C38" s="268">
        <f t="shared" si="19"/>
        <v>0</v>
      </c>
      <c r="D38" s="268">
        <f t="shared" si="19"/>
        <v>0</v>
      </c>
      <c r="E38" s="268">
        <f t="shared" si="19"/>
        <v>0</v>
      </c>
      <c r="F38" s="268">
        <f t="shared" si="19"/>
        <v>0</v>
      </c>
      <c r="G38" s="268">
        <f t="shared" si="19"/>
        <v>0</v>
      </c>
      <c r="H38" s="268">
        <f t="shared" si="19"/>
        <v>0</v>
      </c>
      <c r="I38" s="268">
        <f t="shared" si="19"/>
        <v>0</v>
      </c>
      <c r="J38" s="268">
        <f t="shared" si="19"/>
        <v>0</v>
      </c>
      <c r="K38" s="268">
        <f t="shared" si="19"/>
        <v>0</v>
      </c>
      <c r="L38" s="268">
        <f t="shared" si="19"/>
        <v>0</v>
      </c>
      <c r="M38" s="268">
        <f t="shared" si="19"/>
        <v>0</v>
      </c>
      <c r="N38" s="268">
        <f t="shared" si="19"/>
        <v>0</v>
      </c>
      <c r="O38" s="269">
        <f t="shared" si="18"/>
        <v>0</v>
      </c>
      <c r="P38" s="322"/>
    </row>
    <row r="39" spans="1:16" x14ac:dyDescent="0.25">
      <c r="A39" s="67" t="s">
        <v>272</v>
      </c>
      <c r="B39" s="111"/>
      <c r="C39" s="79"/>
      <c r="D39" s="79"/>
      <c r="E39" s="79"/>
      <c r="F39" s="79"/>
      <c r="G39" s="79"/>
      <c r="H39" s="79"/>
      <c r="I39" s="79"/>
      <c r="J39" s="79"/>
      <c r="K39" s="79"/>
      <c r="L39" s="79"/>
      <c r="M39" s="79"/>
      <c r="N39" s="79"/>
      <c r="O39" s="111"/>
      <c r="P39" s="71"/>
    </row>
    <row r="40" spans="1:16" x14ac:dyDescent="0.25">
      <c r="A40" s="53" t="s">
        <v>86</v>
      </c>
      <c r="B40" s="111">
        <f>'Year 1'!B58</f>
        <v>0</v>
      </c>
      <c r="C40" s="79">
        <f t="shared" ref="C40:N45" si="20">$B40/12</f>
        <v>0</v>
      </c>
      <c r="D40" s="79">
        <f t="shared" si="20"/>
        <v>0</v>
      </c>
      <c r="E40" s="79">
        <f t="shared" si="20"/>
        <v>0</v>
      </c>
      <c r="F40" s="79">
        <f t="shared" si="20"/>
        <v>0</v>
      </c>
      <c r="G40" s="79">
        <f t="shared" si="20"/>
        <v>0</v>
      </c>
      <c r="H40" s="79">
        <f t="shared" si="20"/>
        <v>0</v>
      </c>
      <c r="I40" s="79">
        <f t="shared" si="20"/>
        <v>0</v>
      </c>
      <c r="J40" s="79">
        <f t="shared" si="20"/>
        <v>0</v>
      </c>
      <c r="K40" s="79">
        <f t="shared" si="20"/>
        <v>0</v>
      </c>
      <c r="L40" s="79">
        <f t="shared" si="20"/>
        <v>0</v>
      </c>
      <c r="M40" s="79">
        <f t="shared" si="20"/>
        <v>0</v>
      </c>
      <c r="N40" s="79">
        <f t="shared" si="20"/>
        <v>0</v>
      </c>
      <c r="O40" s="111">
        <f t="shared" si="18"/>
        <v>0</v>
      </c>
      <c r="P40" s="71"/>
    </row>
    <row r="41" spans="1:16" x14ac:dyDescent="0.25">
      <c r="A41" s="53" t="s">
        <v>87</v>
      </c>
      <c r="B41" s="111">
        <f>'Year 1'!B59</f>
        <v>0</v>
      </c>
      <c r="C41" s="79">
        <f t="shared" si="20"/>
        <v>0</v>
      </c>
      <c r="D41" s="79">
        <f t="shared" si="20"/>
        <v>0</v>
      </c>
      <c r="E41" s="79">
        <f t="shared" si="20"/>
        <v>0</v>
      </c>
      <c r="F41" s="79">
        <f t="shared" si="20"/>
        <v>0</v>
      </c>
      <c r="G41" s="79">
        <f t="shared" si="20"/>
        <v>0</v>
      </c>
      <c r="H41" s="79">
        <f t="shared" si="20"/>
        <v>0</v>
      </c>
      <c r="I41" s="79">
        <f t="shared" si="20"/>
        <v>0</v>
      </c>
      <c r="J41" s="79">
        <f t="shared" si="20"/>
        <v>0</v>
      </c>
      <c r="K41" s="79">
        <f t="shared" si="20"/>
        <v>0</v>
      </c>
      <c r="L41" s="79">
        <f t="shared" si="20"/>
        <v>0</v>
      </c>
      <c r="M41" s="79">
        <f t="shared" si="20"/>
        <v>0</v>
      </c>
      <c r="N41" s="79">
        <f t="shared" si="20"/>
        <v>0</v>
      </c>
      <c r="O41" s="111">
        <f t="shared" si="18"/>
        <v>0</v>
      </c>
      <c r="P41" s="71"/>
    </row>
    <row r="42" spans="1:16" x14ac:dyDescent="0.25">
      <c r="A42" s="53" t="s">
        <v>88</v>
      </c>
      <c r="B42" s="111">
        <f>'Year 1'!B60</f>
        <v>0</v>
      </c>
      <c r="C42" s="79">
        <f t="shared" si="20"/>
        <v>0</v>
      </c>
      <c r="D42" s="79">
        <f t="shared" si="20"/>
        <v>0</v>
      </c>
      <c r="E42" s="79">
        <f t="shared" si="20"/>
        <v>0</v>
      </c>
      <c r="F42" s="79">
        <f t="shared" si="20"/>
        <v>0</v>
      </c>
      <c r="G42" s="79">
        <f t="shared" si="20"/>
        <v>0</v>
      </c>
      <c r="H42" s="79">
        <f t="shared" si="20"/>
        <v>0</v>
      </c>
      <c r="I42" s="79">
        <f t="shared" si="20"/>
        <v>0</v>
      </c>
      <c r="J42" s="79">
        <f t="shared" si="20"/>
        <v>0</v>
      </c>
      <c r="K42" s="79">
        <f t="shared" si="20"/>
        <v>0</v>
      </c>
      <c r="L42" s="79">
        <f t="shared" si="20"/>
        <v>0</v>
      </c>
      <c r="M42" s="79">
        <f t="shared" si="20"/>
        <v>0</v>
      </c>
      <c r="N42" s="79">
        <f t="shared" si="20"/>
        <v>0</v>
      </c>
      <c r="O42" s="111">
        <f t="shared" si="18"/>
        <v>0</v>
      </c>
      <c r="P42" s="71"/>
    </row>
    <row r="43" spans="1:16" x14ac:dyDescent="0.25">
      <c r="A43" s="53" t="s">
        <v>274</v>
      </c>
      <c r="B43" s="111">
        <f>'Year 1'!B61</f>
        <v>0</v>
      </c>
      <c r="C43" s="79">
        <f t="shared" si="20"/>
        <v>0</v>
      </c>
      <c r="D43" s="79">
        <f t="shared" si="20"/>
        <v>0</v>
      </c>
      <c r="E43" s="79">
        <f t="shared" si="20"/>
        <v>0</v>
      </c>
      <c r="F43" s="79">
        <f t="shared" si="20"/>
        <v>0</v>
      </c>
      <c r="G43" s="79">
        <f t="shared" si="20"/>
        <v>0</v>
      </c>
      <c r="H43" s="79">
        <f t="shared" si="20"/>
        <v>0</v>
      </c>
      <c r="I43" s="79">
        <f t="shared" si="20"/>
        <v>0</v>
      </c>
      <c r="J43" s="79">
        <f t="shared" si="20"/>
        <v>0</v>
      </c>
      <c r="K43" s="79">
        <f t="shared" si="20"/>
        <v>0</v>
      </c>
      <c r="L43" s="79">
        <f t="shared" si="20"/>
        <v>0</v>
      </c>
      <c r="M43" s="79">
        <f t="shared" si="20"/>
        <v>0</v>
      </c>
      <c r="N43" s="79">
        <f t="shared" si="20"/>
        <v>0</v>
      </c>
      <c r="O43" s="111">
        <f t="shared" si="18"/>
        <v>0</v>
      </c>
      <c r="P43" s="71"/>
    </row>
    <row r="44" spans="1:16" x14ac:dyDescent="0.25">
      <c r="A44" s="53" t="s">
        <v>307</v>
      </c>
      <c r="B44" s="111">
        <f>'Year 1'!B62</f>
        <v>0</v>
      </c>
      <c r="C44" s="79">
        <f t="shared" ref="C44:F52" si="21">$B44/12</f>
        <v>0</v>
      </c>
      <c r="D44" s="79">
        <f t="shared" si="21"/>
        <v>0</v>
      </c>
      <c r="E44" s="79">
        <f t="shared" si="21"/>
        <v>0</v>
      </c>
      <c r="F44" s="79">
        <f t="shared" si="21"/>
        <v>0</v>
      </c>
      <c r="G44" s="79">
        <f t="shared" ref="G44:N44" si="22">$B44/12</f>
        <v>0</v>
      </c>
      <c r="H44" s="79">
        <f t="shared" si="22"/>
        <v>0</v>
      </c>
      <c r="I44" s="79">
        <f t="shared" si="22"/>
        <v>0</v>
      </c>
      <c r="J44" s="79">
        <f t="shared" si="22"/>
        <v>0</v>
      </c>
      <c r="K44" s="79">
        <f t="shared" si="22"/>
        <v>0</v>
      </c>
      <c r="L44" s="79">
        <f t="shared" si="22"/>
        <v>0</v>
      </c>
      <c r="M44" s="79">
        <f t="shared" si="22"/>
        <v>0</v>
      </c>
      <c r="N44" s="79">
        <f t="shared" si="22"/>
        <v>0</v>
      </c>
      <c r="O44" s="111">
        <f t="shared" ref="O44:O51" si="23">SUM(C44:N44)</f>
        <v>0</v>
      </c>
      <c r="P44" s="71"/>
    </row>
    <row r="45" spans="1:16" x14ac:dyDescent="0.25">
      <c r="A45" s="53" t="s">
        <v>308</v>
      </c>
      <c r="B45" s="111">
        <f>'Year 1'!B63</f>
        <v>0</v>
      </c>
      <c r="C45" s="79">
        <f t="shared" si="20"/>
        <v>0</v>
      </c>
      <c r="D45" s="79">
        <f t="shared" si="20"/>
        <v>0</v>
      </c>
      <c r="E45" s="79">
        <f t="shared" si="20"/>
        <v>0</v>
      </c>
      <c r="F45" s="79">
        <f t="shared" si="20"/>
        <v>0</v>
      </c>
      <c r="G45" s="79">
        <f t="shared" si="20"/>
        <v>0</v>
      </c>
      <c r="H45" s="79">
        <f t="shared" si="20"/>
        <v>0</v>
      </c>
      <c r="I45" s="79">
        <f t="shared" si="20"/>
        <v>0</v>
      </c>
      <c r="J45" s="79">
        <f t="shared" si="20"/>
        <v>0</v>
      </c>
      <c r="K45" s="79">
        <f t="shared" si="20"/>
        <v>0</v>
      </c>
      <c r="L45" s="79">
        <f t="shared" si="20"/>
        <v>0</v>
      </c>
      <c r="M45" s="79">
        <f t="shared" si="20"/>
        <v>0</v>
      </c>
      <c r="N45" s="79">
        <f t="shared" si="20"/>
        <v>0</v>
      </c>
      <c r="O45" s="111">
        <f t="shared" si="23"/>
        <v>0</v>
      </c>
      <c r="P45" s="71"/>
    </row>
    <row r="46" spans="1:16" x14ac:dyDescent="0.25">
      <c r="A46" s="53" t="s">
        <v>90</v>
      </c>
      <c r="B46" s="111">
        <f>'Year 1'!B64</f>
        <v>0</v>
      </c>
      <c r="C46" s="79">
        <f t="shared" si="21"/>
        <v>0</v>
      </c>
      <c r="D46" s="79">
        <f t="shared" si="21"/>
        <v>0</v>
      </c>
      <c r="E46" s="79">
        <f t="shared" si="21"/>
        <v>0</v>
      </c>
      <c r="F46" s="79">
        <f t="shared" si="21"/>
        <v>0</v>
      </c>
      <c r="G46" s="79">
        <f t="shared" ref="G46:N52" si="24">$B46/12</f>
        <v>0</v>
      </c>
      <c r="H46" s="79">
        <f t="shared" si="24"/>
        <v>0</v>
      </c>
      <c r="I46" s="79">
        <f t="shared" si="24"/>
        <v>0</v>
      </c>
      <c r="J46" s="79">
        <f t="shared" si="24"/>
        <v>0</v>
      </c>
      <c r="K46" s="79">
        <f t="shared" si="24"/>
        <v>0</v>
      </c>
      <c r="L46" s="79">
        <f t="shared" si="24"/>
        <v>0</v>
      </c>
      <c r="M46" s="79">
        <f t="shared" si="24"/>
        <v>0</v>
      </c>
      <c r="N46" s="79">
        <f t="shared" si="24"/>
        <v>0</v>
      </c>
      <c r="O46" s="111">
        <f t="shared" si="23"/>
        <v>0</v>
      </c>
      <c r="P46" s="71"/>
    </row>
    <row r="47" spans="1:16" x14ac:dyDescent="0.25">
      <c r="A47" s="10" t="s">
        <v>364</v>
      </c>
      <c r="B47" s="111">
        <f>'Year 1'!B65</f>
        <v>0</v>
      </c>
      <c r="C47" s="79">
        <f t="shared" si="21"/>
        <v>0</v>
      </c>
      <c r="D47" s="79">
        <f t="shared" si="21"/>
        <v>0</v>
      </c>
      <c r="E47" s="79">
        <f t="shared" si="21"/>
        <v>0</v>
      </c>
      <c r="F47" s="79">
        <f t="shared" si="21"/>
        <v>0</v>
      </c>
      <c r="G47" s="79">
        <f t="shared" si="24"/>
        <v>0</v>
      </c>
      <c r="H47" s="79">
        <f t="shared" si="24"/>
        <v>0</v>
      </c>
      <c r="I47" s="79">
        <f t="shared" si="24"/>
        <v>0</v>
      </c>
      <c r="J47" s="79">
        <f t="shared" si="24"/>
        <v>0</v>
      </c>
      <c r="K47" s="79">
        <f t="shared" si="24"/>
        <v>0</v>
      </c>
      <c r="L47" s="79">
        <f t="shared" si="24"/>
        <v>0</v>
      </c>
      <c r="M47" s="79">
        <f t="shared" si="24"/>
        <v>0</v>
      </c>
      <c r="N47" s="79">
        <f t="shared" si="24"/>
        <v>0</v>
      </c>
      <c r="O47" s="111">
        <f t="shared" si="23"/>
        <v>0</v>
      </c>
      <c r="P47" s="71"/>
    </row>
    <row r="48" spans="1:16" x14ac:dyDescent="0.25">
      <c r="A48" s="10" t="s">
        <v>103</v>
      </c>
      <c r="B48" s="111">
        <f>'Year 1'!B66</f>
        <v>0</v>
      </c>
      <c r="C48" s="79">
        <f t="shared" si="21"/>
        <v>0</v>
      </c>
      <c r="D48" s="79">
        <f t="shared" si="21"/>
        <v>0</v>
      </c>
      <c r="E48" s="79">
        <f t="shared" si="21"/>
        <v>0</v>
      </c>
      <c r="F48" s="79">
        <f t="shared" si="21"/>
        <v>0</v>
      </c>
      <c r="G48" s="79">
        <f t="shared" si="24"/>
        <v>0</v>
      </c>
      <c r="H48" s="79">
        <f t="shared" si="24"/>
        <v>0</v>
      </c>
      <c r="I48" s="79">
        <f t="shared" si="24"/>
        <v>0</v>
      </c>
      <c r="J48" s="79">
        <f t="shared" si="24"/>
        <v>0</v>
      </c>
      <c r="K48" s="79">
        <f t="shared" si="24"/>
        <v>0</v>
      </c>
      <c r="L48" s="79">
        <f t="shared" si="24"/>
        <v>0</v>
      </c>
      <c r="M48" s="79">
        <f t="shared" si="24"/>
        <v>0</v>
      </c>
      <c r="N48" s="79">
        <f t="shared" si="24"/>
        <v>0</v>
      </c>
      <c r="O48" s="111">
        <f t="shared" si="23"/>
        <v>0</v>
      </c>
      <c r="P48" s="71"/>
    </row>
    <row r="49" spans="1:16" x14ac:dyDescent="0.25">
      <c r="A49" s="10" t="s">
        <v>401</v>
      </c>
      <c r="B49" s="111">
        <f>'Year 1'!B67</f>
        <v>0</v>
      </c>
      <c r="C49" s="79">
        <f t="shared" si="21"/>
        <v>0</v>
      </c>
      <c r="D49" s="79">
        <f t="shared" si="21"/>
        <v>0</v>
      </c>
      <c r="E49" s="79">
        <f t="shared" si="21"/>
        <v>0</v>
      </c>
      <c r="F49" s="79">
        <f t="shared" si="21"/>
        <v>0</v>
      </c>
      <c r="G49" s="79">
        <f t="shared" si="24"/>
        <v>0</v>
      </c>
      <c r="H49" s="79">
        <f t="shared" si="24"/>
        <v>0</v>
      </c>
      <c r="I49" s="79">
        <f t="shared" si="24"/>
        <v>0</v>
      </c>
      <c r="J49" s="79">
        <f t="shared" si="24"/>
        <v>0</v>
      </c>
      <c r="K49" s="79">
        <f t="shared" si="24"/>
        <v>0</v>
      </c>
      <c r="L49" s="79">
        <f t="shared" si="24"/>
        <v>0</v>
      </c>
      <c r="M49" s="79">
        <f t="shared" si="24"/>
        <v>0</v>
      </c>
      <c r="N49" s="79">
        <f t="shared" si="24"/>
        <v>0</v>
      </c>
      <c r="O49" s="111">
        <f t="shared" si="23"/>
        <v>0</v>
      </c>
      <c r="P49" s="71"/>
    </row>
    <row r="50" spans="1:16" x14ac:dyDescent="0.25">
      <c r="A50" s="10" t="s">
        <v>396</v>
      </c>
      <c r="B50" s="111">
        <f>'Year 1'!B68</f>
        <v>0</v>
      </c>
      <c r="C50" s="79">
        <f t="shared" si="21"/>
        <v>0</v>
      </c>
      <c r="D50" s="79">
        <f t="shared" si="21"/>
        <v>0</v>
      </c>
      <c r="E50" s="79">
        <f t="shared" si="21"/>
        <v>0</v>
      </c>
      <c r="F50" s="79">
        <f t="shared" si="21"/>
        <v>0</v>
      </c>
      <c r="G50" s="79">
        <f t="shared" si="24"/>
        <v>0</v>
      </c>
      <c r="H50" s="79">
        <f t="shared" si="24"/>
        <v>0</v>
      </c>
      <c r="I50" s="79">
        <f t="shared" si="24"/>
        <v>0</v>
      </c>
      <c r="J50" s="79">
        <f t="shared" si="24"/>
        <v>0</v>
      </c>
      <c r="K50" s="79">
        <f t="shared" si="24"/>
        <v>0</v>
      </c>
      <c r="L50" s="79">
        <f t="shared" si="24"/>
        <v>0</v>
      </c>
      <c r="M50" s="79">
        <f t="shared" si="24"/>
        <v>0</v>
      </c>
      <c r="N50" s="79">
        <f t="shared" si="24"/>
        <v>0</v>
      </c>
      <c r="O50" s="111">
        <f t="shared" si="23"/>
        <v>0</v>
      </c>
      <c r="P50" s="71"/>
    </row>
    <row r="51" spans="1:16" x14ac:dyDescent="0.25">
      <c r="A51" s="10" t="s">
        <v>397</v>
      </c>
      <c r="B51" s="111">
        <f>'Year 1'!B69</f>
        <v>0</v>
      </c>
      <c r="C51" s="79">
        <f t="shared" si="21"/>
        <v>0</v>
      </c>
      <c r="D51" s="79">
        <f t="shared" si="21"/>
        <v>0</v>
      </c>
      <c r="E51" s="79">
        <f t="shared" si="21"/>
        <v>0</v>
      </c>
      <c r="F51" s="79">
        <f t="shared" si="21"/>
        <v>0</v>
      </c>
      <c r="G51" s="79">
        <f t="shared" si="24"/>
        <v>0</v>
      </c>
      <c r="H51" s="79">
        <f t="shared" si="24"/>
        <v>0</v>
      </c>
      <c r="I51" s="79">
        <f t="shared" si="24"/>
        <v>0</v>
      </c>
      <c r="J51" s="79">
        <f t="shared" si="24"/>
        <v>0</v>
      </c>
      <c r="K51" s="79">
        <f t="shared" si="24"/>
        <v>0</v>
      </c>
      <c r="L51" s="79">
        <f t="shared" si="24"/>
        <v>0</v>
      </c>
      <c r="M51" s="79">
        <f t="shared" si="24"/>
        <v>0</v>
      </c>
      <c r="N51" s="79">
        <f t="shared" si="24"/>
        <v>0</v>
      </c>
      <c r="O51" s="111">
        <f t="shared" si="23"/>
        <v>0</v>
      </c>
      <c r="P51" s="71"/>
    </row>
    <row r="52" spans="1:16" x14ac:dyDescent="0.25">
      <c r="A52" s="10" t="s">
        <v>160</v>
      </c>
      <c r="B52" s="111">
        <f>'Year 1'!B70</f>
        <v>0</v>
      </c>
      <c r="C52" s="79">
        <f t="shared" si="21"/>
        <v>0</v>
      </c>
      <c r="D52" s="79">
        <f t="shared" si="21"/>
        <v>0</v>
      </c>
      <c r="E52" s="79">
        <f t="shared" si="21"/>
        <v>0</v>
      </c>
      <c r="F52" s="79">
        <f t="shared" si="21"/>
        <v>0</v>
      </c>
      <c r="G52" s="79">
        <f t="shared" si="24"/>
        <v>0</v>
      </c>
      <c r="H52" s="79">
        <f t="shared" si="24"/>
        <v>0</v>
      </c>
      <c r="I52" s="79">
        <f t="shared" si="24"/>
        <v>0</v>
      </c>
      <c r="J52" s="79">
        <f t="shared" si="24"/>
        <v>0</v>
      </c>
      <c r="K52" s="79">
        <f t="shared" si="24"/>
        <v>0</v>
      </c>
      <c r="L52" s="79">
        <f t="shared" si="24"/>
        <v>0</v>
      </c>
      <c r="M52" s="79">
        <f t="shared" si="24"/>
        <v>0</v>
      </c>
      <c r="N52" s="79">
        <f t="shared" si="24"/>
        <v>0</v>
      </c>
      <c r="O52" s="111">
        <f t="shared" si="18"/>
        <v>0</v>
      </c>
      <c r="P52" s="71"/>
    </row>
    <row r="53" spans="1:16" x14ac:dyDescent="0.25">
      <c r="A53" s="67" t="s">
        <v>273</v>
      </c>
      <c r="B53" s="111"/>
      <c r="C53" s="79"/>
      <c r="D53" s="79"/>
      <c r="E53" s="79"/>
      <c r="F53" s="79"/>
      <c r="G53" s="79"/>
      <c r="H53" s="79"/>
      <c r="I53" s="79"/>
      <c r="J53" s="79"/>
      <c r="K53" s="79"/>
      <c r="L53" s="79"/>
      <c r="M53" s="79"/>
      <c r="N53" s="79"/>
      <c r="O53" s="111"/>
      <c r="P53" s="71"/>
    </row>
    <row r="54" spans="1:16" x14ac:dyDescent="0.25">
      <c r="A54" s="53" t="s">
        <v>274</v>
      </c>
      <c r="B54" s="111">
        <f>'Year 1'!B79</f>
        <v>0</v>
      </c>
      <c r="C54" s="79">
        <f t="shared" ref="C54:N55" si="25">$B54/12</f>
        <v>0</v>
      </c>
      <c r="D54" s="79">
        <f t="shared" si="25"/>
        <v>0</v>
      </c>
      <c r="E54" s="79">
        <f t="shared" si="25"/>
        <v>0</v>
      </c>
      <c r="F54" s="79">
        <f t="shared" si="25"/>
        <v>0</v>
      </c>
      <c r="G54" s="79">
        <f t="shared" si="25"/>
        <v>0</v>
      </c>
      <c r="H54" s="79">
        <f t="shared" si="25"/>
        <v>0</v>
      </c>
      <c r="I54" s="79">
        <f t="shared" si="25"/>
        <v>0</v>
      </c>
      <c r="J54" s="79">
        <f t="shared" si="25"/>
        <v>0</v>
      </c>
      <c r="K54" s="79">
        <f t="shared" si="25"/>
        <v>0</v>
      </c>
      <c r="L54" s="79">
        <f t="shared" si="25"/>
        <v>0</v>
      </c>
      <c r="M54" s="79">
        <f t="shared" si="25"/>
        <v>0</v>
      </c>
      <c r="N54" s="79">
        <f t="shared" si="25"/>
        <v>0</v>
      </c>
      <c r="O54" s="111">
        <f t="shared" si="18"/>
        <v>0</v>
      </c>
      <c r="P54" s="71"/>
    </row>
    <row r="55" spans="1:16" x14ac:dyDescent="0.25">
      <c r="A55" s="53" t="s">
        <v>275</v>
      </c>
      <c r="B55" s="111">
        <f>'Year 1'!B84</f>
        <v>0</v>
      </c>
      <c r="C55" s="79">
        <f t="shared" si="25"/>
        <v>0</v>
      </c>
      <c r="D55" s="79">
        <f t="shared" si="25"/>
        <v>0</v>
      </c>
      <c r="E55" s="79">
        <f t="shared" si="25"/>
        <v>0</v>
      </c>
      <c r="F55" s="79">
        <f t="shared" si="25"/>
        <v>0</v>
      </c>
      <c r="G55" s="79">
        <f t="shared" si="25"/>
        <v>0</v>
      </c>
      <c r="H55" s="79">
        <f t="shared" si="25"/>
        <v>0</v>
      </c>
      <c r="I55" s="79">
        <f t="shared" si="25"/>
        <v>0</v>
      </c>
      <c r="J55" s="79">
        <f t="shared" si="25"/>
        <v>0</v>
      </c>
      <c r="K55" s="79">
        <f t="shared" si="25"/>
        <v>0</v>
      </c>
      <c r="L55" s="79">
        <f t="shared" si="25"/>
        <v>0</v>
      </c>
      <c r="M55" s="79">
        <f t="shared" si="25"/>
        <v>0</v>
      </c>
      <c r="N55" s="79">
        <f t="shared" si="25"/>
        <v>0</v>
      </c>
      <c r="O55" s="111">
        <f t="shared" si="18"/>
        <v>0</v>
      </c>
      <c r="P55" s="71"/>
    </row>
    <row r="56" spans="1:16" x14ac:dyDescent="0.25">
      <c r="A56" s="53" t="s">
        <v>387</v>
      </c>
      <c r="B56" s="111">
        <f>'Year 1'!B90</f>
        <v>0</v>
      </c>
      <c r="C56" s="79">
        <f t="shared" ref="C56:I56" si="26">$B56/12</f>
        <v>0</v>
      </c>
      <c r="D56" s="79">
        <f t="shared" si="26"/>
        <v>0</v>
      </c>
      <c r="E56" s="79">
        <f t="shared" si="26"/>
        <v>0</v>
      </c>
      <c r="F56" s="79">
        <f t="shared" si="26"/>
        <v>0</v>
      </c>
      <c r="G56" s="79">
        <f t="shared" si="26"/>
        <v>0</v>
      </c>
      <c r="H56" s="79">
        <f t="shared" si="26"/>
        <v>0</v>
      </c>
      <c r="I56" s="79">
        <f t="shared" si="26"/>
        <v>0</v>
      </c>
      <c r="J56" s="79">
        <f t="shared" ref="D56:N67" si="27">$B56/12</f>
        <v>0</v>
      </c>
      <c r="K56" s="79">
        <f t="shared" si="27"/>
        <v>0</v>
      </c>
      <c r="L56" s="79">
        <f t="shared" si="27"/>
        <v>0</v>
      </c>
      <c r="M56" s="79">
        <f t="shared" si="27"/>
        <v>0</v>
      </c>
      <c r="N56" s="79">
        <f t="shared" si="27"/>
        <v>0</v>
      </c>
      <c r="O56" s="111">
        <f t="shared" si="18"/>
        <v>0</v>
      </c>
      <c r="P56" s="71"/>
    </row>
    <row r="57" spans="1:16" x14ac:dyDescent="0.25">
      <c r="A57" s="53" t="s">
        <v>277</v>
      </c>
      <c r="B57" s="269">
        <f>'Year 1'!B94</f>
        <v>0</v>
      </c>
      <c r="C57" s="268">
        <f>$B57/12</f>
        <v>0</v>
      </c>
      <c r="D57" s="268">
        <f t="shared" si="27"/>
        <v>0</v>
      </c>
      <c r="E57" s="268">
        <f t="shared" si="27"/>
        <v>0</v>
      </c>
      <c r="F57" s="268">
        <f t="shared" si="27"/>
        <v>0</v>
      </c>
      <c r="G57" s="268">
        <f t="shared" si="27"/>
        <v>0</v>
      </c>
      <c r="H57" s="268">
        <f t="shared" si="27"/>
        <v>0</v>
      </c>
      <c r="I57" s="268">
        <f t="shared" si="27"/>
        <v>0</v>
      </c>
      <c r="J57" s="268">
        <f t="shared" si="27"/>
        <v>0</v>
      </c>
      <c r="K57" s="268">
        <f t="shared" si="27"/>
        <v>0</v>
      </c>
      <c r="L57" s="268">
        <f t="shared" si="27"/>
        <v>0</v>
      </c>
      <c r="M57" s="268">
        <f t="shared" si="27"/>
        <v>0</v>
      </c>
      <c r="N57" s="268">
        <f t="shared" si="27"/>
        <v>0</v>
      </c>
      <c r="O57" s="269">
        <f t="shared" si="18"/>
        <v>0</v>
      </c>
      <c r="P57" s="71"/>
    </row>
    <row r="58" spans="1:16" x14ac:dyDescent="0.25">
      <c r="A58" s="53" t="s">
        <v>105</v>
      </c>
      <c r="B58" s="111">
        <f>'Year 1'!B101</f>
        <v>0</v>
      </c>
      <c r="C58" s="79">
        <f>$B58/12</f>
        <v>0</v>
      </c>
      <c r="D58" s="79">
        <f t="shared" si="27"/>
        <v>0</v>
      </c>
      <c r="E58" s="79">
        <f t="shared" si="27"/>
        <v>0</v>
      </c>
      <c r="F58" s="79">
        <f t="shared" si="27"/>
        <v>0</v>
      </c>
      <c r="G58" s="79">
        <f t="shared" si="27"/>
        <v>0</v>
      </c>
      <c r="H58" s="79">
        <f t="shared" si="27"/>
        <v>0</v>
      </c>
      <c r="I58" s="79">
        <f t="shared" si="27"/>
        <v>0</v>
      </c>
      <c r="J58" s="79">
        <f t="shared" si="27"/>
        <v>0</v>
      </c>
      <c r="K58" s="79">
        <f t="shared" si="27"/>
        <v>0</v>
      </c>
      <c r="L58" s="79">
        <f t="shared" si="27"/>
        <v>0</v>
      </c>
      <c r="M58" s="79">
        <f t="shared" si="27"/>
        <v>0</v>
      </c>
      <c r="N58" s="79">
        <f t="shared" si="27"/>
        <v>0</v>
      </c>
      <c r="O58" s="111">
        <f t="shared" si="18"/>
        <v>0</v>
      </c>
      <c r="P58" s="71"/>
    </row>
    <row r="59" spans="1:16" x14ac:dyDescent="0.25">
      <c r="A59" s="53" t="s">
        <v>349</v>
      </c>
      <c r="B59" s="111">
        <f>'Year 1'!B107</f>
        <v>0</v>
      </c>
      <c r="C59" s="79">
        <f>$B59/12</f>
        <v>0</v>
      </c>
      <c r="D59" s="79">
        <f t="shared" si="27"/>
        <v>0</v>
      </c>
      <c r="E59" s="79">
        <f t="shared" si="27"/>
        <v>0</v>
      </c>
      <c r="F59" s="79">
        <f t="shared" si="27"/>
        <v>0</v>
      </c>
      <c r="G59" s="79">
        <f t="shared" si="27"/>
        <v>0</v>
      </c>
      <c r="H59" s="79">
        <f t="shared" si="27"/>
        <v>0</v>
      </c>
      <c r="I59" s="79">
        <f t="shared" si="27"/>
        <v>0</v>
      </c>
      <c r="J59" s="79">
        <f t="shared" si="27"/>
        <v>0</v>
      </c>
      <c r="K59" s="79">
        <f t="shared" si="27"/>
        <v>0</v>
      </c>
      <c r="L59" s="79">
        <f t="shared" si="27"/>
        <v>0</v>
      </c>
      <c r="M59" s="79">
        <f t="shared" si="27"/>
        <v>0</v>
      </c>
      <c r="N59" s="79">
        <f t="shared" si="27"/>
        <v>0</v>
      </c>
      <c r="O59" s="111">
        <f t="shared" si="18"/>
        <v>0</v>
      </c>
      <c r="P59" s="71"/>
    </row>
    <row r="60" spans="1:16" x14ac:dyDescent="0.25">
      <c r="A60" s="53" t="s">
        <v>316</v>
      </c>
      <c r="B60" s="111">
        <f>'Year 1'!B115</f>
        <v>0</v>
      </c>
      <c r="C60" s="79">
        <f>$B60/12</f>
        <v>0</v>
      </c>
      <c r="D60" s="79">
        <f t="shared" si="27"/>
        <v>0</v>
      </c>
      <c r="E60" s="79">
        <f t="shared" si="27"/>
        <v>0</v>
      </c>
      <c r="F60" s="79">
        <f t="shared" si="27"/>
        <v>0</v>
      </c>
      <c r="G60" s="79">
        <f t="shared" si="27"/>
        <v>0</v>
      </c>
      <c r="H60" s="79">
        <f t="shared" si="27"/>
        <v>0</v>
      </c>
      <c r="I60" s="79">
        <f t="shared" si="27"/>
        <v>0</v>
      </c>
      <c r="J60" s="79">
        <f t="shared" si="27"/>
        <v>0</v>
      </c>
      <c r="K60" s="79">
        <f t="shared" si="27"/>
        <v>0</v>
      </c>
      <c r="L60" s="79">
        <f t="shared" si="27"/>
        <v>0</v>
      </c>
      <c r="M60" s="79">
        <f t="shared" si="27"/>
        <v>0</v>
      </c>
      <c r="N60" s="79">
        <f t="shared" si="27"/>
        <v>0</v>
      </c>
      <c r="O60" s="111">
        <f>SUM(C60:N60)</f>
        <v>0</v>
      </c>
      <c r="P60" s="71"/>
    </row>
    <row r="61" spans="1:16" x14ac:dyDescent="0.25">
      <c r="A61" s="53" t="s">
        <v>278</v>
      </c>
      <c r="B61" s="111">
        <f>'Year 1'!B120</f>
        <v>0</v>
      </c>
      <c r="C61" s="79">
        <f>$B61/12</f>
        <v>0</v>
      </c>
      <c r="D61" s="79">
        <f t="shared" si="27"/>
        <v>0</v>
      </c>
      <c r="E61" s="79">
        <f t="shared" si="27"/>
        <v>0</v>
      </c>
      <c r="F61" s="79">
        <f t="shared" si="27"/>
        <v>0</v>
      </c>
      <c r="G61" s="79">
        <f t="shared" si="27"/>
        <v>0</v>
      </c>
      <c r="H61" s="79">
        <f t="shared" si="27"/>
        <v>0</v>
      </c>
      <c r="I61" s="79">
        <f t="shared" si="27"/>
        <v>0</v>
      </c>
      <c r="J61" s="79">
        <f t="shared" si="27"/>
        <v>0</v>
      </c>
      <c r="K61" s="79">
        <f t="shared" si="27"/>
        <v>0</v>
      </c>
      <c r="L61" s="79">
        <f t="shared" si="27"/>
        <v>0</v>
      </c>
      <c r="M61" s="79">
        <f t="shared" si="27"/>
        <v>0</v>
      </c>
      <c r="N61" s="79">
        <f t="shared" si="27"/>
        <v>0</v>
      </c>
      <c r="O61" s="111">
        <f t="shared" si="18"/>
        <v>0</v>
      </c>
      <c r="P61" s="71"/>
    </row>
    <row r="62" spans="1:16" x14ac:dyDescent="0.25">
      <c r="A62" s="67" t="s">
        <v>279</v>
      </c>
      <c r="B62" s="111"/>
      <c r="C62" s="79"/>
      <c r="D62" s="79"/>
      <c r="E62" s="79"/>
      <c r="F62" s="79"/>
      <c r="G62" s="79"/>
      <c r="H62" s="79"/>
      <c r="I62" s="79"/>
      <c r="J62" s="79"/>
      <c r="K62" s="79"/>
      <c r="L62" s="79"/>
      <c r="M62" s="79"/>
      <c r="N62" s="79"/>
      <c r="O62" s="111"/>
      <c r="P62" s="71"/>
    </row>
    <row r="63" spans="1:16" x14ac:dyDescent="0.25">
      <c r="A63" s="53" t="str">
        <f>'Year 1'!A123</f>
        <v>Fire/Security</v>
      </c>
      <c r="B63" s="111">
        <f>'Year 1'!B123</f>
        <v>0</v>
      </c>
      <c r="C63" s="79">
        <f t="shared" ref="C63:C82" si="28">$B63/12</f>
        <v>0</v>
      </c>
      <c r="D63" s="79">
        <f t="shared" si="27"/>
        <v>0</v>
      </c>
      <c r="E63" s="79">
        <f t="shared" si="27"/>
        <v>0</v>
      </c>
      <c r="F63" s="79">
        <f t="shared" si="27"/>
        <v>0</v>
      </c>
      <c r="G63" s="79">
        <f t="shared" si="27"/>
        <v>0</v>
      </c>
      <c r="H63" s="79">
        <f t="shared" si="27"/>
        <v>0</v>
      </c>
      <c r="I63" s="79">
        <f t="shared" si="27"/>
        <v>0</v>
      </c>
      <c r="J63" s="79">
        <f t="shared" si="27"/>
        <v>0</v>
      </c>
      <c r="K63" s="79">
        <f t="shared" si="27"/>
        <v>0</v>
      </c>
      <c r="L63" s="79">
        <f t="shared" si="27"/>
        <v>0</v>
      </c>
      <c r="M63" s="79">
        <f t="shared" si="27"/>
        <v>0</v>
      </c>
      <c r="N63" s="79">
        <f t="shared" si="27"/>
        <v>0</v>
      </c>
      <c r="O63" s="111">
        <f t="shared" si="18"/>
        <v>0</v>
      </c>
      <c r="P63" s="71"/>
    </row>
    <row r="64" spans="1:16" x14ac:dyDescent="0.25">
      <c r="A64" s="53" t="str">
        <f>'Year 1'!A124</f>
        <v>Water/Sewer</v>
      </c>
      <c r="B64" s="111">
        <f>'Year 1'!B124</f>
        <v>0</v>
      </c>
      <c r="C64" s="79">
        <f t="shared" si="28"/>
        <v>0</v>
      </c>
      <c r="D64" s="79">
        <f t="shared" si="27"/>
        <v>0</v>
      </c>
      <c r="E64" s="79">
        <f t="shared" si="27"/>
        <v>0</v>
      </c>
      <c r="F64" s="79">
        <f t="shared" si="27"/>
        <v>0</v>
      </c>
      <c r="G64" s="79">
        <f t="shared" si="27"/>
        <v>0</v>
      </c>
      <c r="H64" s="79">
        <f t="shared" si="27"/>
        <v>0</v>
      </c>
      <c r="I64" s="79">
        <f t="shared" si="27"/>
        <v>0</v>
      </c>
      <c r="J64" s="79">
        <f t="shared" si="27"/>
        <v>0</v>
      </c>
      <c r="K64" s="79">
        <f t="shared" si="27"/>
        <v>0</v>
      </c>
      <c r="L64" s="79">
        <f t="shared" si="27"/>
        <v>0</v>
      </c>
      <c r="M64" s="79">
        <f t="shared" si="27"/>
        <v>0</v>
      </c>
      <c r="N64" s="79">
        <f t="shared" si="27"/>
        <v>0</v>
      </c>
      <c r="O64" s="111">
        <f t="shared" si="18"/>
        <v>0</v>
      </c>
      <c r="P64" s="71"/>
    </row>
    <row r="65" spans="1:16" x14ac:dyDescent="0.25">
      <c r="A65" s="53" t="str">
        <f>'Year 1'!A125</f>
        <v>Snow/Removal</v>
      </c>
      <c r="B65" s="111">
        <f>'Year 1'!B125</f>
        <v>0</v>
      </c>
      <c r="C65" s="79">
        <f t="shared" si="28"/>
        <v>0</v>
      </c>
      <c r="D65" s="79">
        <f t="shared" si="27"/>
        <v>0</v>
      </c>
      <c r="E65" s="79">
        <f t="shared" si="27"/>
        <v>0</v>
      </c>
      <c r="F65" s="79">
        <f t="shared" si="27"/>
        <v>0</v>
      </c>
      <c r="G65" s="79">
        <f t="shared" si="27"/>
        <v>0</v>
      </c>
      <c r="H65" s="79">
        <f t="shared" si="27"/>
        <v>0</v>
      </c>
      <c r="I65" s="79">
        <f t="shared" si="27"/>
        <v>0</v>
      </c>
      <c r="J65" s="79">
        <f t="shared" si="27"/>
        <v>0</v>
      </c>
      <c r="K65" s="79">
        <f t="shared" si="27"/>
        <v>0</v>
      </c>
      <c r="L65" s="79">
        <f t="shared" si="27"/>
        <v>0</v>
      </c>
      <c r="M65" s="79">
        <f t="shared" si="27"/>
        <v>0</v>
      </c>
      <c r="N65" s="79">
        <f t="shared" si="27"/>
        <v>0</v>
      </c>
      <c r="O65" s="111">
        <f t="shared" si="18"/>
        <v>0</v>
      </c>
      <c r="P65" s="71"/>
    </row>
    <row r="66" spans="1:16" x14ac:dyDescent="0.25">
      <c r="A66" s="53" t="str">
        <f>'Year 1'!A126</f>
        <v>Natural Gas</v>
      </c>
      <c r="B66" s="111">
        <f>'Year 1'!B126</f>
        <v>0</v>
      </c>
      <c r="C66" s="79">
        <f t="shared" si="28"/>
        <v>0</v>
      </c>
      <c r="D66" s="79">
        <f t="shared" si="27"/>
        <v>0</v>
      </c>
      <c r="E66" s="79">
        <f t="shared" si="27"/>
        <v>0</v>
      </c>
      <c r="F66" s="79">
        <f t="shared" si="27"/>
        <v>0</v>
      </c>
      <c r="G66" s="79">
        <f t="shared" si="27"/>
        <v>0</v>
      </c>
      <c r="H66" s="79">
        <f t="shared" si="27"/>
        <v>0</v>
      </c>
      <c r="I66" s="79">
        <f t="shared" si="27"/>
        <v>0</v>
      </c>
      <c r="J66" s="79">
        <f t="shared" si="27"/>
        <v>0</v>
      </c>
      <c r="K66" s="79">
        <f t="shared" si="27"/>
        <v>0</v>
      </c>
      <c r="L66" s="79">
        <f t="shared" si="27"/>
        <v>0</v>
      </c>
      <c r="M66" s="79">
        <f t="shared" si="27"/>
        <v>0</v>
      </c>
      <c r="N66" s="79">
        <f t="shared" si="27"/>
        <v>0</v>
      </c>
      <c r="O66" s="111">
        <f t="shared" si="18"/>
        <v>0</v>
      </c>
      <c r="P66" s="71"/>
    </row>
    <row r="67" spans="1:16" x14ac:dyDescent="0.25">
      <c r="A67" s="53" t="str">
        <f>'Year 1'!A127</f>
        <v>Electricity</v>
      </c>
      <c r="B67" s="111">
        <f>'Year 1'!B127</f>
        <v>0</v>
      </c>
      <c r="C67" s="79">
        <f t="shared" si="28"/>
        <v>0</v>
      </c>
      <c r="D67" s="79">
        <f t="shared" si="27"/>
        <v>0</v>
      </c>
      <c r="E67" s="79">
        <f t="shared" si="27"/>
        <v>0</v>
      </c>
      <c r="F67" s="79">
        <f t="shared" si="27"/>
        <v>0</v>
      </c>
      <c r="G67" s="79">
        <f t="shared" si="27"/>
        <v>0</v>
      </c>
      <c r="H67" s="79">
        <f t="shared" si="27"/>
        <v>0</v>
      </c>
      <c r="I67" s="79">
        <f t="shared" si="27"/>
        <v>0</v>
      </c>
      <c r="J67" s="79">
        <f t="shared" si="27"/>
        <v>0</v>
      </c>
      <c r="K67" s="79">
        <f t="shared" si="27"/>
        <v>0</v>
      </c>
      <c r="L67" s="79">
        <f t="shared" si="27"/>
        <v>0</v>
      </c>
      <c r="M67" s="79">
        <f t="shared" si="27"/>
        <v>0</v>
      </c>
      <c r="N67" s="79">
        <f t="shared" si="27"/>
        <v>0</v>
      </c>
      <c r="O67" s="111">
        <f t="shared" si="18"/>
        <v>0</v>
      </c>
      <c r="P67" s="71"/>
    </row>
    <row r="68" spans="1:16" x14ac:dyDescent="0.25">
      <c r="A68" s="53" t="str">
        <f>'Year 1'!A128</f>
        <v>Lawn Care</v>
      </c>
      <c r="B68" s="111">
        <f>'Year 1'!B128</f>
        <v>0</v>
      </c>
      <c r="C68" s="79">
        <f t="shared" si="28"/>
        <v>0</v>
      </c>
      <c r="D68" s="79">
        <f t="shared" ref="D68:N94" si="29">$B68/12</f>
        <v>0</v>
      </c>
      <c r="E68" s="79">
        <f t="shared" si="29"/>
        <v>0</v>
      </c>
      <c r="F68" s="79">
        <f t="shared" si="29"/>
        <v>0</v>
      </c>
      <c r="G68" s="79">
        <f t="shared" si="29"/>
        <v>0</v>
      </c>
      <c r="H68" s="79">
        <f t="shared" si="29"/>
        <v>0</v>
      </c>
      <c r="I68" s="79">
        <f t="shared" si="29"/>
        <v>0</v>
      </c>
      <c r="J68" s="79">
        <f t="shared" si="29"/>
        <v>0</v>
      </c>
      <c r="K68" s="79">
        <f t="shared" si="29"/>
        <v>0</v>
      </c>
      <c r="L68" s="79">
        <f t="shared" si="29"/>
        <v>0</v>
      </c>
      <c r="M68" s="79">
        <f t="shared" si="29"/>
        <v>0</v>
      </c>
      <c r="N68" s="79">
        <f t="shared" si="29"/>
        <v>0</v>
      </c>
      <c r="O68" s="111">
        <f t="shared" si="18"/>
        <v>0</v>
      </c>
      <c r="P68" s="71"/>
    </row>
    <row r="69" spans="1:16" x14ac:dyDescent="0.25">
      <c r="A69" s="53" t="str">
        <f>'Year 1'!A129</f>
        <v>Trash</v>
      </c>
      <c r="B69" s="111">
        <f>'Year 1'!B129</f>
        <v>0</v>
      </c>
      <c r="C69" s="79">
        <f t="shared" si="28"/>
        <v>0</v>
      </c>
      <c r="D69" s="79">
        <f t="shared" si="29"/>
        <v>0</v>
      </c>
      <c r="E69" s="79">
        <f t="shared" si="29"/>
        <v>0</v>
      </c>
      <c r="F69" s="79">
        <f t="shared" si="29"/>
        <v>0</v>
      </c>
      <c r="G69" s="79">
        <f t="shared" si="29"/>
        <v>0</v>
      </c>
      <c r="H69" s="79">
        <f t="shared" si="29"/>
        <v>0</v>
      </c>
      <c r="I69" s="79">
        <f t="shared" si="29"/>
        <v>0</v>
      </c>
      <c r="J69" s="79">
        <f t="shared" si="29"/>
        <v>0</v>
      </c>
      <c r="K69" s="79">
        <f t="shared" si="29"/>
        <v>0</v>
      </c>
      <c r="L69" s="79">
        <f t="shared" si="29"/>
        <v>0</v>
      </c>
      <c r="M69" s="79">
        <f t="shared" si="29"/>
        <v>0</v>
      </c>
      <c r="N69" s="79">
        <f t="shared" si="29"/>
        <v>0</v>
      </c>
      <c r="O69" s="111">
        <f t="shared" si="18"/>
        <v>0</v>
      </c>
      <c r="P69" s="71"/>
    </row>
    <row r="70" spans="1:16" x14ac:dyDescent="0.25">
      <c r="A70" s="53" t="str">
        <f>'Year 1'!A130</f>
        <v>Custodial</v>
      </c>
      <c r="B70" s="111">
        <f>'Year 1'!B130</f>
        <v>0</v>
      </c>
      <c r="C70" s="79">
        <f t="shared" si="28"/>
        <v>0</v>
      </c>
      <c r="D70" s="79">
        <f t="shared" si="29"/>
        <v>0</v>
      </c>
      <c r="E70" s="79">
        <f t="shared" si="29"/>
        <v>0</v>
      </c>
      <c r="F70" s="79">
        <f t="shared" si="29"/>
        <v>0</v>
      </c>
      <c r="G70" s="79">
        <f t="shared" si="29"/>
        <v>0</v>
      </c>
      <c r="H70" s="79">
        <f t="shared" si="29"/>
        <v>0</v>
      </c>
      <c r="I70" s="79">
        <f t="shared" si="29"/>
        <v>0</v>
      </c>
      <c r="J70" s="79">
        <f t="shared" si="29"/>
        <v>0</v>
      </c>
      <c r="K70" s="79">
        <f t="shared" si="29"/>
        <v>0</v>
      </c>
      <c r="L70" s="79">
        <f t="shared" si="29"/>
        <v>0</v>
      </c>
      <c r="M70" s="79">
        <f t="shared" si="29"/>
        <v>0</v>
      </c>
      <c r="N70" s="79">
        <f t="shared" si="29"/>
        <v>0</v>
      </c>
      <c r="O70" s="111">
        <f t="shared" si="18"/>
        <v>0</v>
      </c>
      <c r="P70" s="71"/>
    </row>
    <row r="71" spans="1:16" x14ac:dyDescent="0.25">
      <c r="A71" s="53" t="str">
        <f>'Year 1'!A131</f>
        <v>Facility Lease</v>
      </c>
      <c r="B71" s="111">
        <f>'Year 1'!B131</f>
        <v>0</v>
      </c>
      <c r="C71" s="79">
        <f t="shared" si="28"/>
        <v>0</v>
      </c>
      <c r="D71" s="79">
        <f t="shared" si="29"/>
        <v>0</v>
      </c>
      <c r="E71" s="79">
        <f t="shared" si="29"/>
        <v>0</v>
      </c>
      <c r="F71" s="79">
        <f t="shared" si="29"/>
        <v>0</v>
      </c>
      <c r="G71" s="79">
        <f t="shared" si="29"/>
        <v>0</v>
      </c>
      <c r="H71" s="79">
        <f t="shared" si="29"/>
        <v>0</v>
      </c>
      <c r="I71" s="79">
        <f t="shared" si="29"/>
        <v>0</v>
      </c>
      <c r="J71" s="79">
        <f t="shared" si="29"/>
        <v>0</v>
      </c>
      <c r="K71" s="79">
        <f t="shared" si="29"/>
        <v>0</v>
      </c>
      <c r="L71" s="79">
        <f t="shared" si="29"/>
        <v>0</v>
      </c>
      <c r="M71" s="79">
        <f t="shared" si="29"/>
        <v>0</v>
      </c>
      <c r="N71" s="79">
        <f t="shared" si="29"/>
        <v>0</v>
      </c>
      <c r="O71" s="111">
        <f>SUM(C71:N71)</f>
        <v>0</v>
      </c>
      <c r="P71" s="71"/>
    </row>
    <row r="72" spans="1:16" x14ac:dyDescent="0.25">
      <c r="A72" s="53" t="str">
        <f>'Year 1'!A132</f>
        <v>Rental of Land and Building</v>
      </c>
      <c r="B72" s="111">
        <f>'Year 1'!B132</f>
        <v>0</v>
      </c>
      <c r="C72" s="79">
        <f t="shared" si="28"/>
        <v>0</v>
      </c>
      <c r="D72" s="79">
        <f t="shared" si="29"/>
        <v>0</v>
      </c>
      <c r="E72" s="79">
        <f t="shared" si="29"/>
        <v>0</v>
      </c>
      <c r="F72" s="79">
        <f t="shared" si="29"/>
        <v>0</v>
      </c>
      <c r="G72" s="79">
        <f t="shared" si="29"/>
        <v>0</v>
      </c>
      <c r="H72" s="79">
        <f t="shared" si="29"/>
        <v>0</v>
      </c>
      <c r="I72" s="79">
        <f t="shared" si="29"/>
        <v>0</v>
      </c>
      <c r="J72" s="79">
        <f t="shared" si="29"/>
        <v>0</v>
      </c>
      <c r="K72" s="79">
        <f t="shared" si="29"/>
        <v>0</v>
      </c>
      <c r="L72" s="79">
        <f t="shared" si="29"/>
        <v>0</v>
      </c>
      <c r="M72" s="79">
        <f t="shared" si="29"/>
        <v>0</v>
      </c>
      <c r="N72" s="79">
        <f t="shared" si="29"/>
        <v>0</v>
      </c>
      <c r="O72" s="111">
        <f t="shared" si="18"/>
        <v>0</v>
      </c>
      <c r="P72" s="71"/>
    </row>
    <row r="73" spans="1:16" x14ac:dyDescent="0.25">
      <c r="A73" s="53" t="str">
        <f>'Year 1'!A133</f>
        <v>Rental of Equipment</v>
      </c>
      <c r="B73" s="111">
        <f>'Year 1'!B133</f>
        <v>0</v>
      </c>
      <c r="C73" s="79">
        <f t="shared" si="28"/>
        <v>0</v>
      </c>
      <c r="D73" s="79">
        <f t="shared" si="29"/>
        <v>0</v>
      </c>
      <c r="E73" s="79">
        <f t="shared" si="29"/>
        <v>0</v>
      </c>
      <c r="F73" s="79">
        <f t="shared" si="29"/>
        <v>0</v>
      </c>
      <c r="G73" s="79">
        <f t="shared" si="29"/>
        <v>0</v>
      </c>
      <c r="H73" s="79">
        <f t="shared" si="29"/>
        <v>0</v>
      </c>
      <c r="I73" s="79">
        <f t="shared" si="29"/>
        <v>0</v>
      </c>
      <c r="J73" s="79">
        <f t="shared" si="29"/>
        <v>0</v>
      </c>
      <c r="K73" s="79">
        <f t="shared" si="29"/>
        <v>0</v>
      </c>
      <c r="L73" s="79">
        <f t="shared" si="29"/>
        <v>0</v>
      </c>
      <c r="M73" s="79">
        <f t="shared" si="29"/>
        <v>0</v>
      </c>
      <c r="N73" s="79">
        <f t="shared" si="29"/>
        <v>0</v>
      </c>
      <c r="O73" s="111">
        <f t="shared" si="18"/>
        <v>0</v>
      </c>
      <c r="P73" s="71"/>
    </row>
    <row r="74" spans="1:16" x14ac:dyDescent="0.25">
      <c r="A74" s="53" t="str">
        <f>'Year 1'!A134</f>
        <v>Repairs and Maintenance</v>
      </c>
      <c r="B74" s="111">
        <f>'Year 1'!B134</f>
        <v>0</v>
      </c>
      <c r="C74" s="79">
        <f t="shared" si="28"/>
        <v>0</v>
      </c>
      <c r="D74" s="79">
        <f t="shared" si="29"/>
        <v>0</v>
      </c>
      <c r="E74" s="79">
        <f t="shared" si="29"/>
        <v>0</v>
      </c>
      <c r="F74" s="79">
        <f t="shared" si="29"/>
        <v>0</v>
      </c>
      <c r="G74" s="79">
        <f t="shared" si="29"/>
        <v>0</v>
      </c>
      <c r="H74" s="79">
        <f t="shared" si="29"/>
        <v>0</v>
      </c>
      <c r="I74" s="79">
        <f t="shared" si="29"/>
        <v>0</v>
      </c>
      <c r="J74" s="79">
        <f t="shared" si="29"/>
        <v>0</v>
      </c>
      <c r="K74" s="79">
        <f t="shared" si="29"/>
        <v>0</v>
      </c>
      <c r="L74" s="79">
        <f t="shared" si="29"/>
        <v>0</v>
      </c>
      <c r="M74" s="79">
        <f t="shared" si="29"/>
        <v>0</v>
      </c>
      <c r="N74" s="79">
        <f t="shared" si="29"/>
        <v>0</v>
      </c>
      <c r="O74" s="111">
        <f t="shared" si="18"/>
        <v>0</v>
      </c>
      <c r="P74" s="71"/>
    </row>
    <row r="75" spans="1:16" x14ac:dyDescent="0.25">
      <c r="A75" s="53" t="str">
        <f>'Year 1'!A135</f>
        <v>Liability Insurance</v>
      </c>
      <c r="B75" s="111">
        <f>'Year 1'!B135</f>
        <v>0</v>
      </c>
      <c r="C75" s="79">
        <f t="shared" si="28"/>
        <v>0</v>
      </c>
      <c r="D75" s="79">
        <f t="shared" si="29"/>
        <v>0</v>
      </c>
      <c r="E75" s="79">
        <f t="shared" si="29"/>
        <v>0</v>
      </c>
      <c r="F75" s="79">
        <f t="shared" si="29"/>
        <v>0</v>
      </c>
      <c r="G75" s="79">
        <f t="shared" si="29"/>
        <v>0</v>
      </c>
      <c r="H75" s="79">
        <f t="shared" si="29"/>
        <v>0</v>
      </c>
      <c r="I75" s="79">
        <f t="shared" si="29"/>
        <v>0</v>
      </c>
      <c r="J75" s="79">
        <f t="shared" si="29"/>
        <v>0</v>
      </c>
      <c r="K75" s="79">
        <f t="shared" si="29"/>
        <v>0</v>
      </c>
      <c r="L75" s="79">
        <f t="shared" si="29"/>
        <v>0</v>
      </c>
      <c r="M75" s="79">
        <f t="shared" si="29"/>
        <v>0</v>
      </c>
      <c r="N75" s="79">
        <f t="shared" si="29"/>
        <v>0</v>
      </c>
      <c r="O75" s="111">
        <f t="shared" si="18"/>
        <v>0</v>
      </c>
      <c r="P75" s="71"/>
    </row>
    <row r="76" spans="1:16" x14ac:dyDescent="0.25">
      <c r="A76" s="53" t="str">
        <f>'Year 1'!A136</f>
        <v>Telephone</v>
      </c>
      <c r="B76" s="111">
        <f>'Year 1'!B136</f>
        <v>0</v>
      </c>
      <c r="C76" s="79">
        <f t="shared" si="28"/>
        <v>0</v>
      </c>
      <c r="D76" s="79">
        <f t="shared" si="29"/>
        <v>0</v>
      </c>
      <c r="E76" s="79">
        <f t="shared" si="29"/>
        <v>0</v>
      </c>
      <c r="F76" s="79">
        <f t="shared" si="29"/>
        <v>0</v>
      </c>
      <c r="G76" s="79">
        <f t="shared" si="29"/>
        <v>0</v>
      </c>
      <c r="H76" s="79">
        <f t="shared" si="29"/>
        <v>0</v>
      </c>
      <c r="I76" s="79">
        <f t="shared" si="29"/>
        <v>0</v>
      </c>
      <c r="J76" s="79">
        <f t="shared" si="29"/>
        <v>0</v>
      </c>
      <c r="K76" s="79">
        <f t="shared" si="29"/>
        <v>0</v>
      </c>
      <c r="L76" s="79">
        <f t="shared" si="29"/>
        <v>0</v>
      </c>
      <c r="M76" s="79">
        <f t="shared" si="29"/>
        <v>0</v>
      </c>
      <c r="N76" s="79">
        <f t="shared" si="29"/>
        <v>0</v>
      </c>
      <c r="O76" s="111">
        <f t="shared" si="18"/>
        <v>0</v>
      </c>
      <c r="P76" s="71"/>
    </row>
    <row r="77" spans="1:16" x14ac:dyDescent="0.25">
      <c r="A77" s="53" t="str">
        <f>'Year 1'!A137</f>
        <v>Postage and Delivery</v>
      </c>
      <c r="B77" s="111">
        <f>'Year 1'!B137</f>
        <v>0</v>
      </c>
      <c r="C77" s="79">
        <f t="shared" si="28"/>
        <v>0</v>
      </c>
      <c r="D77" s="79">
        <f t="shared" si="29"/>
        <v>0</v>
      </c>
      <c r="E77" s="79">
        <f t="shared" si="29"/>
        <v>0</v>
      </c>
      <c r="F77" s="79">
        <f t="shared" si="29"/>
        <v>0</v>
      </c>
      <c r="G77" s="79">
        <f t="shared" si="29"/>
        <v>0</v>
      </c>
      <c r="H77" s="79">
        <f t="shared" si="29"/>
        <v>0</v>
      </c>
      <c r="I77" s="79">
        <f t="shared" si="29"/>
        <v>0</v>
      </c>
      <c r="J77" s="79">
        <f t="shared" si="29"/>
        <v>0</v>
      </c>
      <c r="K77" s="79">
        <f t="shared" si="29"/>
        <v>0</v>
      </c>
      <c r="L77" s="79">
        <f t="shared" si="29"/>
        <v>0</v>
      </c>
      <c r="M77" s="79">
        <f t="shared" si="29"/>
        <v>0</v>
      </c>
      <c r="N77" s="79">
        <f t="shared" si="29"/>
        <v>0</v>
      </c>
      <c r="O77" s="111">
        <f t="shared" si="18"/>
        <v>0</v>
      </c>
      <c r="P77" s="71"/>
    </row>
    <row r="78" spans="1:16" x14ac:dyDescent="0.25">
      <c r="A78" s="53" t="str">
        <f>'Year 1'!A138</f>
        <v>Advertising</v>
      </c>
      <c r="B78" s="111">
        <f>'Year 1'!B138</f>
        <v>0</v>
      </c>
      <c r="C78" s="79">
        <f t="shared" si="28"/>
        <v>0</v>
      </c>
      <c r="D78" s="79">
        <f t="shared" si="29"/>
        <v>0</v>
      </c>
      <c r="E78" s="79">
        <f t="shared" si="29"/>
        <v>0</v>
      </c>
      <c r="F78" s="79">
        <f t="shared" si="29"/>
        <v>0</v>
      </c>
      <c r="G78" s="79">
        <f t="shared" si="29"/>
        <v>0</v>
      </c>
      <c r="H78" s="79">
        <f t="shared" si="29"/>
        <v>0</v>
      </c>
      <c r="I78" s="79">
        <f t="shared" si="29"/>
        <v>0</v>
      </c>
      <c r="J78" s="79">
        <f t="shared" si="29"/>
        <v>0</v>
      </c>
      <c r="K78" s="79">
        <f t="shared" si="29"/>
        <v>0</v>
      </c>
      <c r="L78" s="79">
        <f t="shared" si="29"/>
        <v>0</v>
      </c>
      <c r="M78" s="79">
        <f t="shared" si="29"/>
        <v>0</v>
      </c>
      <c r="N78" s="79">
        <f t="shared" si="29"/>
        <v>0</v>
      </c>
      <c r="O78" s="111">
        <f t="shared" si="18"/>
        <v>0</v>
      </c>
      <c r="P78" s="71"/>
    </row>
    <row r="79" spans="1:16" x14ac:dyDescent="0.25">
      <c r="A79" s="53" t="str">
        <f>'Year 1'!A139</f>
        <v>Printing</v>
      </c>
      <c r="B79" s="111">
        <f>'Year 1'!B139</f>
        <v>0</v>
      </c>
      <c r="C79" s="79">
        <f t="shared" si="28"/>
        <v>0</v>
      </c>
      <c r="D79" s="79">
        <f t="shared" si="29"/>
        <v>0</v>
      </c>
      <c r="E79" s="79">
        <f t="shared" si="29"/>
        <v>0</v>
      </c>
      <c r="F79" s="79">
        <f t="shared" si="29"/>
        <v>0</v>
      </c>
      <c r="G79" s="79">
        <f t="shared" si="29"/>
        <v>0</v>
      </c>
      <c r="H79" s="79">
        <f t="shared" si="29"/>
        <v>0</v>
      </c>
      <c r="I79" s="79">
        <f t="shared" si="29"/>
        <v>0</v>
      </c>
      <c r="J79" s="79">
        <f t="shared" si="29"/>
        <v>0</v>
      </c>
      <c r="K79" s="79">
        <f t="shared" si="29"/>
        <v>0</v>
      </c>
      <c r="L79" s="79">
        <f t="shared" si="29"/>
        <v>0</v>
      </c>
      <c r="M79" s="79">
        <f t="shared" si="29"/>
        <v>0</v>
      </c>
      <c r="N79" s="79">
        <f t="shared" si="29"/>
        <v>0</v>
      </c>
      <c r="O79" s="111">
        <f t="shared" si="18"/>
        <v>0</v>
      </c>
      <c r="P79" s="71"/>
    </row>
    <row r="80" spans="1:16" x14ac:dyDescent="0.25">
      <c r="A80" s="53" t="str">
        <f>'Year 1'!A140</f>
        <v>Bank Fees</v>
      </c>
      <c r="B80" s="111">
        <f>'Year 1'!B140</f>
        <v>0</v>
      </c>
      <c r="C80" s="79">
        <f t="shared" si="28"/>
        <v>0</v>
      </c>
      <c r="D80" s="79">
        <f t="shared" si="29"/>
        <v>0</v>
      </c>
      <c r="E80" s="79">
        <f t="shared" si="29"/>
        <v>0</v>
      </c>
      <c r="F80" s="79">
        <f t="shared" si="29"/>
        <v>0</v>
      </c>
      <c r="G80" s="79">
        <f t="shared" si="29"/>
        <v>0</v>
      </c>
      <c r="H80" s="79">
        <f t="shared" si="29"/>
        <v>0</v>
      </c>
      <c r="I80" s="79">
        <f t="shared" si="29"/>
        <v>0</v>
      </c>
      <c r="J80" s="79">
        <f t="shared" si="29"/>
        <v>0</v>
      </c>
      <c r="K80" s="79">
        <f t="shared" si="29"/>
        <v>0</v>
      </c>
      <c r="L80" s="79">
        <f t="shared" si="29"/>
        <v>0</v>
      </c>
      <c r="M80" s="79">
        <f t="shared" si="29"/>
        <v>0</v>
      </c>
      <c r="N80" s="79">
        <f t="shared" si="29"/>
        <v>0</v>
      </c>
      <c r="O80" s="111">
        <f>SUM(C80:N80)</f>
        <v>0</v>
      </c>
      <c r="P80" s="71"/>
    </row>
    <row r="81" spans="1:16" x14ac:dyDescent="0.25">
      <c r="A81" s="53" t="str">
        <f>'Year 1'!A141</f>
        <v>Legal Fees</v>
      </c>
      <c r="B81" s="111">
        <f>'Year 1'!B141</f>
        <v>0</v>
      </c>
      <c r="C81" s="79">
        <f t="shared" si="28"/>
        <v>0</v>
      </c>
      <c r="D81" s="79">
        <f t="shared" si="29"/>
        <v>0</v>
      </c>
      <c r="E81" s="79">
        <f t="shared" si="29"/>
        <v>0</v>
      </c>
      <c r="F81" s="79">
        <f t="shared" si="29"/>
        <v>0</v>
      </c>
      <c r="G81" s="79">
        <f t="shared" si="29"/>
        <v>0</v>
      </c>
      <c r="H81" s="79">
        <f t="shared" si="29"/>
        <v>0</v>
      </c>
      <c r="I81" s="79">
        <f t="shared" si="29"/>
        <v>0</v>
      </c>
      <c r="J81" s="79">
        <f t="shared" si="29"/>
        <v>0</v>
      </c>
      <c r="K81" s="79">
        <f t="shared" si="29"/>
        <v>0</v>
      </c>
      <c r="L81" s="79">
        <f t="shared" si="29"/>
        <v>0</v>
      </c>
      <c r="M81" s="79">
        <f t="shared" si="29"/>
        <v>0</v>
      </c>
      <c r="N81" s="79">
        <f t="shared" si="29"/>
        <v>0</v>
      </c>
      <c r="O81" s="111">
        <f>SUM(C81:N81)</f>
        <v>0</v>
      </c>
      <c r="P81" s="71"/>
    </row>
    <row r="82" spans="1:16" x14ac:dyDescent="0.25">
      <c r="A82" s="53" t="str">
        <f>'Year 1'!A142</f>
        <v>Travel Registration and Entry</v>
      </c>
      <c r="B82" s="111">
        <f>'Year 1'!B142</f>
        <v>0</v>
      </c>
      <c r="C82" s="79">
        <f t="shared" si="28"/>
        <v>0</v>
      </c>
      <c r="D82" s="79">
        <f t="shared" si="29"/>
        <v>0</v>
      </c>
      <c r="E82" s="79">
        <f t="shared" si="29"/>
        <v>0</v>
      </c>
      <c r="F82" s="79">
        <f t="shared" si="29"/>
        <v>0</v>
      </c>
      <c r="G82" s="79">
        <f t="shared" si="29"/>
        <v>0</v>
      </c>
      <c r="H82" s="79">
        <f t="shared" si="29"/>
        <v>0</v>
      </c>
      <c r="I82" s="79">
        <f t="shared" si="29"/>
        <v>0</v>
      </c>
      <c r="J82" s="79">
        <f t="shared" si="29"/>
        <v>0</v>
      </c>
      <c r="K82" s="79">
        <f t="shared" si="29"/>
        <v>0</v>
      </c>
      <c r="L82" s="79">
        <f t="shared" si="29"/>
        <v>0</v>
      </c>
      <c r="M82" s="79">
        <f t="shared" si="29"/>
        <v>0</v>
      </c>
      <c r="N82" s="79">
        <f t="shared" si="29"/>
        <v>0</v>
      </c>
      <c r="O82" s="111">
        <f t="shared" si="18"/>
        <v>0</v>
      </c>
      <c r="P82" s="71"/>
    </row>
    <row r="83" spans="1:16" x14ac:dyDescent="0.25">
      <c r="A83" s="53" t="str">
        <f>'Year 1'!A143</f>
        <v>Other</v>
      </c>
      <c r="B83" s="111">
        <f>'Year 1'!B143</f>
        <v>0</v>
      </c>
      <c r="C83" s="79">
        <f t="shared" ref="C83:N90" si="30">$B83/12</f>
        <v>0</v>
      </c>
      <c r="D83" s="79">
        <f t="shared" si="30"/>
        <v>0</v>
      </c>
      <c r="E83" s="79">
        <f t="shared" si="30"/>
        <v>0</v>
      </c>
      <c r="F83" s="79">
        <f t="shared" si="30"/>
        <v>0</v>
      </c>
      <c r="G83" s="79">
        <f t="shared" si="30"/>
        <v>0</v>
      </c>
      <c r="H83" s="79">
        <f t="shared" si="30"/>
        <v>0</v>
      </c>
      <c r="I83" s="79">
        <f t="shared" si="30"/>
        <v>0</v>
      </c>
      <c r="J83" s="79">
        <f t="shared" si="30"/>
        <v>0</v>
      </c>
      <c r="K83" s="79">
        <f t="shared" si="30"/>
        <v>0</v>
      </c>
      <c r="L83" s="79">
        <f t="shared" si="30"/>
        <v>0</v>
      </c>
      <c r="M83" s="79">
        <f t="shared" si="30"/>
        <v>0</v>
      </c>
      <c r="N83" s="79">
        <f t="shared" si="30"/>
        <v>0</v>
      </c>
      <c r="O83" s="111">
        <f t="shared" si="18"/>
        <v>0</v>
      </c>
      <c r="P83" s="71"/>
    </row>
    <row r="84" spans="1:16" x14ac:dyDescent="0.25">
      <c r="A84" s="53" t="str">
        <f>'Year 1'!A144</f>
        <v>Other</v>
      </c>
      <c r="B84" s="111">
        <f>'Year 1'!B144</f>
        <v>0</v>
      </c>
      <c r="C84" s="79">
        <f t="shared" si="30"/>
        <v>0</v>
      </c>
      <c r="D84" s="79">
        <f t="shared" si="30"/>
        <v>0</v>
      </c>
      <c r="E84" s="79">
        <f t="shared" si="30"/>
        <v>0</v>
      </c>
      <c r="F84" s="79">
        <f t="shared" si="30"/>
        <v>0</v>
      </c>
      <c r="G84" s="79">
        <f t="shared" si="30"/>
        <v>0</v>
      </c>
      <c r="H84" s="79">
        <f t="shared" si="30"/>
        <v>0</v>
      </c>
      <c r="I84" s="79">
        <f t="shared" si="30"/>
        <v>0</v>
      </c>
      <c r="J84" s="79">
        <f t="shared" si="30"/>
        <v>0</v>
      </c>
      <c r="K84" s="79">
        <f t="shared" si="30"/>
        <v>0</v>
      </c>
      <c r="L84" s="79">
        <f t="shared" si="30"/>
        <v>0</v>
      </c>
      <c r="M84" s="79">
        <f t="shared" si="30"/>
        <v>0</v>
      </c>
      <c r="N84" s="79">
        <f t="shared" si="30"/>
        <v>0</v>
      </c>
      <c r="O84" s="111">
        <f t="shared" si="18"/>
        <v>0</v>
      </c>
      <c r="P84" s="71"/>
    </row>
    <row r="85" spans="1:16" x14ac:dyDescent="0.25">
      <c r="A85" s="53" t="str">
        <f>'Year 1'!A145</f>
        <v>Other</v>
      </c>
      <c r="B85" s="111">
        <f>'Year 1'!B145</f>
        <v>0</v>
      </c>
      <c r="C85" s="79">
        <f t="shared" si="30"/>
        <v>0</v>
      </c>
      <c r="D85" s="79">
        <f t="shared" si="30"/>
        <v>0</v>
      </c>
      <c r="E85" s="79">
        <f t="shared" si="30"/>
        <v>0</v>
      </c>
      <c r="F85" s="79">
        <f t="shared" si="30"/>
        <v>0</v>
      </c>
      <c r="G85" s="79">
        <f t="shared" si="30"/>
        <v>0</v>
      </c>
      <c r="H85" s="79">
        <f t="shared" si="30"/>
        <v>0</v>
      </c>
      <c r="I85" s="79">
        <f t="shared" si="30"/>
        <v>0</v>
      </c>
      <c r="J85" s="79">
        <f t="shared" si="30"/>
        <v>0</v>
      </c>
      <c r="K85" s="79">
        <f t="shared" si="30"/>
        <v>0</v>
      </c>
      <c r="L85" s="79">
        <f t="shared" si="30"/>
        <v>0</v>
      </c>
      <c r="M85" s="79">
        <f t="shared" si="30"/>
        <v>0</v>
      </c>
      <c r="N85" s="79">
        <f t="shared" si="30"/>
        <v>0</v>
      </c>
      <c r="O85" s="111">
        <f t="shared" si="18"/>
        <v>0</v>
      </c>
      <c r="P85" s="71"/>
    </row>
    <row r="86" spans="1:16" x14ac:dyDescent="0.25">
      <c r="A86" s="53" t="str">
        <f>'Year 1'!A146</f>
        <v>Other</v>
      </c>
      <c r="B86" s="111">
        <f>'Year 1'!B146</f>
        <v>0</v>
      </c>
      <c r="C86" s="79">
        <f t="shared" si="30"/>
        <v>0</v>
      </c>
      <c r="D86" s="79">
        <f t="shared" si="30"/>
        <v>0</v>
      </c>
      <c r="E86" s="79">
        <f t="shared" si="30"/>
        <v>0</v>
      </c>
      <c r="F86" s="79">
        <f t="shared" si="30"/>
        <v>0</v>
      </c>
      <c r="G86" s="79">
        <f t="shared" si="30"/>
        <v>0</v>
      </c>
      <c r="H86" s="79">
        <f t="shared" si="30"/>
        <v>0</v>
      </c>
      <c r="I86" s="79">
        <f t="shared" si="30"/>
        <v>0</v>
      </c>
      <c r="J86" s="79">
        <f t="shared" si="30"/>
        <v>0</v>
      </c>
      <c r="K86" s="79">
        <f t="shared" si="30"/>
        <v>0</v>
      </c>
      <c r="L86" s="79">
        <f t="shared" si="30"/>
        <v>0</v>
      </c>
      <c r="M86" s="79">
        <f t="shared" si="30"/>
        <v>0</v>
      </c>
      <c r="N86" s="79">
        <f t="shared" si="30"/>
        <v>0</v>
      </c>
      <c r="O86" s="111">
        <f t="shared" si="18"/>
        <v>0</v>
      </c>
      <c r="P86" s="71"/>
    </row>
    <row r="87" spans="1:16" x14ac:dyDescent="0.25">
      <c r="A87" s="53" t="str">
        <f>'Year 1'!A147</f>
        <v>Other</v>
      </c>
      <c r="B87" s="111">
        <f>'Year 1'!B147</f>
        <v>0</v>
      </c>
      <c r="C87" s="79">
        <f t="shared" si="30"/>
        <v>0</v>
      </c>
      <c r="D87" s="79">
        <f t="shared" si="30"/>
        <v>0</v>
      </c>
      <c r="E87" s="79">
        <f t="shared" si="30"/>
        <v>0</v>
      </c>
      <c r="F87" s="79">
        <f t="shared" si="30"/>
        <v>0</v>
      </c>
      <c r="G87" s="79">
        <f t="shared" si="30"/>
        <v>0</v>
      </c>
      <c r="H87" s="79">
        <f t="shared" si="30"/>
        <v>0</v>
      </c>
      <c r="I87" s="79">
        <f t="shared" si="30"/>
        <v>0</v>
      </c>
      <c r="J87" s="79">
        <f t="shared" si="30"/>
        <v>0</v>
      </c>
      <c r="K87" s="79">
        <f t="shared" si="30"/>
        <v>0</v>
      </c>
      <c r="L87" s="79">
        <f t="shared" si="30"/>
        <v>0</v>
      </c>
      <c r="M87" s="79">
        <f t="shared" si="30"/>
        <v>0</v>
      </c>
      <c r="N87" s="79">
        <f t="shared" si="30"/>
        <v>0</v>
      </c>
      <c r="O87" s="111">
        <f t="shared" si="18"/>
        <v>0</v>
      </c>
      <c r="P87" s="71"/>
    </row>
    <row r="88" spans="1:16" x14ac:dyDescent="0.25">
      <c r="A88" s="53" t="str">
        <f>'Year 1'!A148</f>
        <v>Other</v>
      </c>
      <c r="B88" s="111">
        <f>'Year 1'!B148</f>
        <v>0</v>
      </c>
      <c r="C88" s="79">
        <f t="shared" si="30"/>
        <v>0</v>
      </c>
      <c r="D88" s="79">
        <f t="shared" si="30"/>
        <v>0</v>
      </c>
      <c r="E88" s="79">
        <f t="shared" si="30"/>
        <v>0</v>
      </c>
      <c r="F88" s="79">
        <f t="shared" si="30"/>
        <v>0</v>
      </c>
      <c r="G88" s="79">
        <f t="shared" si="30"/>
        <v>0</v>
      </c>
      <c r="H88" s="79">
        <f t="shared" si="30"/>
        <v>0</v>
      </c>
      <c r="I88" s="79">
        <f t="shared" si="30"/>
        <v>0</v>
      </c>
      <c r="J88" s="79">
        <f t="shared" si="30"/>
        <v>0</v>
      </c>
      <c r="K88" s="79">
        <f t="shared" si="30"/>
        <v>0</v>
      </c>
      <c r="L88" s="79">
        <f t="shared" si="30"/>
        <v>0</v>
      </c>
      <c r="M88" s="79">
        <f t="shared" si="30"/>
        <v>0</v>
      </c>
      <c r="N88" s="79">
        <f t="shared" si="30"/>
        <v>0</v>
      </c>
      <c r="O88" s="111">
        <f t="shared" si="18"/>
        <v>0</v>
      </c>
      <c r="P88" s="71"/>
    </row>
    <row r="89" spans="1:16" x14ac:dyDescent="0.25">
      <c r="A89" s="53" t="str">
        <f>'Year 1'!A149</f>
        <v>Other</v>
      </c>
      <c r="B89" s="111">
        <f>'Year 1'!B149</f>
        <v>0</v>
      </c>
      <c r="C89" s="79">
        <f t="shared" si="30"/>
        <v>0</v>
      </c>
      <c r="D89" s="79">
        <f t="shared" si="30"/>
        <v>0</v>
      </c>
      <c r="E89" s="79">
        <f t="shared" si="30"/>
        <v>0</v>
      </c>
      <c r="F89" s="79">
        <f t="shared" si="30"/>
        <v>0</v>
      </c>
      <c r="G89" s="79">
        <f t="shared" si="30"/>
        <v>0</v>
      </c>
      <c r="H89" s="79">
        <f t="shared" si="30"/>
        <v>0</v>
      </c>
      <c r="I89" s="79">
        <f t="shared" si="30"/>
        <v>0</v>
      </c>
      <c r="J89" s="79">
        <f t="shared" si="30"/>
        <v>0</v>
      </c>
      <c r="K89" s="79">
        <f t="shared" si="30"/>
        <v>0</v>
      </c>
      <c r="L89" s="79">
        <f t="shared" si="30"/>
        <v>0</v>
      </c>
      <c r="M89" s="79">
        <f t="shared" si="30"/>
        <v>0</v>
      </c>
      <c r="N89" s="79">
        <f t="shared" si="30"/>
        <v>0</v>
      </c>
      <c r="O89" s="111">
        <f t="shared" si="18"/>
        <v>0</v>
      </c>
      <c r="P89" s="71"/>
    </row>
    <row r="90" spans="1:16" x14ac:dyDescent="0.25">
      <c r="A90" s="53" t="str">
        <f>'Year 1'!A150</f>
        <v>Other</v>
      </c>
      <c r="B90" s="111">
        <f>'Year 1'!B150</f>
        <v>0</v>
      </c>
      <c r="C90" s="79">
        <f t="shared" si="30"/>
        <v>0</v>
      </c>
      <c r="D90" s="79">
        <f t="shared" si="30"/>
        <v>0</v>
      </c>
      <c r="E90" s="79">
        <f t="shared" si="30"/>
        <v>0</v>
      </c>
      <c r="F90" s="79">
        <f t="shared" si="30"/>
        <v>0</v>
      </c>
      <c r="G90" s="79">
        <f t="shared" si="30"/>
        <v>0</v>
      </c>
      <c r="H90" s="79">
        <f t="shared" si="30"/>
        <v>0</v>
      </c>
      <c r="I90" s="79">
        <f t="shared" si="30"/>
        <v>0</v>
      </c>
      <c r="J90" s="79">
        <f t="shared" si="30"/>
        <v>0</v>
      </c>
      <c r="K90" s="79">
        <f t="shared" si="30"/>
        <v>0</v>
      </c>
      <c r="L90" s="79">
        <f t="shared" si="30"/>
        <v>0</v>
      </c>
      <c r="M90" s="79">
        <f t="shared" si="30"/>
        <v>0</v>
      </c>
      <c r="N90" s="79">
        <f t="shared" si="30"/>
        <v>0</v>
      </c>
      <c r="O90" s="111">
        <f t="shared" si="18"/>
        <v>0</v>
      </c>
      <c r="P90" s="71"/>
    </row>
    <row r="91" spans="1:16" x14ac:dyDescent="0.25">
      <c r="A91" s="67" t="s">
        <v>281</v>
      </c>
      <c r="B91" s="111"/>
      <c r="C91" s="79"/>
      <c r="D91" s="79"/>
      <c r="E91" s="79"/>
      <c r="F91" s="79"/>
      <c r="G91" s="79"/>
      <c r="H91" s="79"/>
      <c r="I91" s="79"/>
      <c r="J91" s="79"/>
      <c r="K91" s="79"/>
      <c r="L91" s="79"/>
      <c r="M91" s="79"/>
      <c r="N91" s="79"/>
      <c r="O91" s="111"/>
      <c r="P91" s="71"/>
    </row>
    <row r="92" spans="1:16" x14ac:dyDescent="0.25">
      <c r="A92" s="53" t="str">
        <f>'Year 1'!A154</f>
        <v>General Supplies</v>
      </c>
      <c r="B92" s="111">
        <f>'Year 1'!B154</f>
        <v>0</v>
      </c>
      <c r="C92" s="79">
        <f>$B92/12</f>
        <v>0</v>
      </c>
      <c r="D92" s="79">
        <f t="shared" si="29"/>
        <v>0</v>
      </c>
      <c r="E92" s="79">
        <f t="shared" si="29"/>
        <v>0</v>
      </c>
      <c r="F92" s="79">
        <f t="shared" si="29"/>
        <v>0</v>
      </c>
      <c r="G92" s="79">
        <f t="shared" si="29"/>
        <v>0</v>
      </c>
      <c r="H92" s="79">
        <f t="shared" si="29"/>
        <v>0</v>
      </c>
      <c r="I92" s="79">
        <f t="shared" si="29"/>
        <v>0</v>
      </c>
      <c r="J92" s="79">
        <f t="shared" si="29"/>
        <v>0</v>
      </c>
      <c r="K92" s="79">
        <f t="shared" si="29"/>
        <v>0</v>
      </c>
      <c r="L92" s="79">
        <f t="shared" si="29"/>
        <v>0</v>
      </c>
      <c r="M92" s="79">
        <f t="shared" si="29"/>
        <v>0</v>
      </c>
      <c r="N92" s="79">
        <f t="shared" si="29"/>
        <v>0</v>
      </c>
      <c r="O92" s="111">
        <f t="shared" si="18"/>
        <v>0</v>
      </c>
      <c r="P92" s="71"/>
    </row>
    <row r="93" spans="1:16" x14ac:dyDescent="0.25">
      <c r="A93" s="53" t="str">
        <f>'Year 1'!A155</f>
        <v>Office Supplies</v>
      </c>
      <c r="B93" s="111">
        <f>'Year 1'!B155</f>
        <v>0</v>
      </c>
      <c r="C93" s="79">
        <f>$B93/12</f>
        <v>0</v>
      </c>
      <c r="D93" s="79">
        <f t="shared" si="29"/>
        <v>0</v>
      </c>
      <c r="E93" s="79">
        <f t="shared" si="29"/>
        <v>0</v>
      </c>
      <c r="F93" s="79">
        <f t="shared" si="29"/>
        <v>0</v>
      </c>
      <c r="G93" s="79">
        <f t="shared" si="29"/>
        <v>0</v>
      </c>
      <c r="H93" s="79">
        <f t="shared" si="29"/>
        <v>0</v>
      </c>
      <c r="I93" s="79">
        <f t="shared" si="29"/>
        <v>0</v>
      </c>
      <c r="J93" s="79">
        <f t="shared" si="29"/>
        <v>0</v>
      </c>
      <c r="K93" s="79">
        <f t="shared" si="29"/>
        <v>0</v>
      </c>
      <c r="L93" s="79">
        <f t="shared" si="29"/>
        <v>0</v>
      </c>
      <c r="M93" s="79">
        <f t="shared" si="29"/>
        <v>0</v>
      </c>
      <c r="N93" s="79">
        <f t="shared" si="29"/>
        <v>0</v>
      </c>
      <c r="O93" s="111">
        <f t="shared" si="18"/>
        <v>0</v>
      </c>
      <c r="P93" s="71"/>
    </row>
    <row r="94" spans="1:16" x14ac:dyDescent="0.25">
      <c r="A94" s="53" t="str">
        <f>'Year 1'!A156</f>
        <v>Textbooks</v>
      </c>
      <c r="B94" s="111">
        <f>'Year 1'!B156</f>
        <v>0</v>
      </c>
      <c r="C94" s="79">
        <f>$B94/12</f>
        <v>0</v>
      </c>
      <c r="D94" s="79">
        <f t="shared" si="29"/>
        <v>0</v>
      </c>
      <c r="E94" s="79">
        <f t="shared" si="29"/>
        <v>0</v>
      </c>
      <c r="F94" s="79">
        <f t="shared" si="29"/>
        <v>0</v>
      </c>
      <c r="G94" s="79">
        <f t="shared" si="29"/>
        <v>0</v>
      </c>
      <c r="H94" s="79">
        <f t="shared" si="29"/>
        <v>0</v>
      </c>
      <c r="I94" s="79">
        <f t="shared" si="29"/>
        <v>0</v>
      </c>
      <c r="J94" s="79">
        <f t="shared" si="29"/>
        <v>0</v>
      </c>
      <c r="K94" s="79">
        <f t="shared" si="29"/>
        <v>0</v>
      </c>
      <c r="L94" s="79">
        <f t="shared" si="29"/>
        <v>0</v>
      </c>
      <c r="M94" s="79">
        <f t="shared" si="29"/>
        <v>0</v>
      </c>
      <c r="N94" s="79">
        <f t="shared" si="29"/>
        <v>0</v>
      </c>
      <c r="O94" s="111">
        <f t="shared" si="18"/>
        <v>0</v>
      </c>
      <c r="P94" s="71"/>
    </row>
    <row r="95" spans="1:16" x14ac:dyDescent="0.25">
      <c r="A95" s="53" t="str">
        <f>'Year 1'!A157</f>
        <v>Software</v>
      </c>
      <c r="B95" s="111">
        <f>'Year 1'!B157</f>
        <v>0</v>
      </c>
      <c r="C95" s="79">
        <f>$B95/12</f>
        <v>0</v>
      </c>
      <c r="D95" s="79">
        <f t="shared" ref="D95:N104" si="31">$B95/12</f>
        <v>0</v>
      </c>
      <c r="E95" s="79">
        <f t="shared" si="31"/>
        <v>0</v>
      </c>
      <c r="F95" s="79">
        <f t="shared" si="31"/>
        <v>0</v>
      </c>
      <c r="G95" s="79">
        <f t="shared" si="31"/>
        <v>0</v>
      </c>
      <c r="H95" s="79">
        <f t="shared" si="31"/>
        <v>0</v>
      </c>
      <c r="I95" s="79">
        <f t="shared" si="31"/>
        <v>0</v>
      </c>
      <c r="J95" s="79">
        <f t="shared" si="31"/>
        <v>0</v>
      </c>
      <c r="K95" s="79">
        <f t="shared" si="31"/>
        <v>0</v>
      </c>
      <c r="L95" s="79">
        <f t="shared" si="31"/>
        <v>0</v>
      </c>
      <c r="M95" s="79">
        <f t="shared" si="31"/>
        <v>0</v>
      </c>
      <c r="N95" s="79">
        <f t="shared" si="31"/>
        <v>0</v>
      </c>
      <c r="O95" s="111">
        <f t="shared" si="18"/>
        <v>0</v>
      </c>
      <c r="P95" s="71"/>
    </row>
    <row r="96" spans="1:16" x14ac:dyDescent="0.25">
      <c r="A96" s="53" t="str">
        <f>'Year 1'!A158</f>
        <v>Food</v>
      </c>
      <c r="B96" s="111">
        <f>'Year 1'!B158</f>
        <v>0</v>
      </c>
      <c r="C96" s="79">
        <f>$B96/12</f>
        <v>0</v>
      </c>
      <c r="D96" s="79">
        <f t="shared" si="31"/>
        <v>0</v>
      </c>
      <c r="E96" s="79">
        <f t="shared" si="31"/>
        <v>0</v>
      </c>
      <c r="F96" s="79">
        <f t="shared" si="31"/>
        <v>0</v>
      </c>
      <c r="G96" s="79">
        <f t="shared" si="31"/>
        <v>0</v>
      </c>
      <c r="H96" s="79">
        <f t="shared" si="31"/>
        <v>0</v>
      </c>
      <c r="I96" s="79">
        <f t="shared" si="31"/>
        <v>0</v>
      </c>
      <c r="J96" s="79">
        <f t="shared" si="31"/>
        <v>0</v>
      </c>
      <c r="K96" s="79">
        <f t="shared" si="31"/>
        <v>0</v>
      </c>
      <c r="L96" s="79">
        <f t="shared" si="31"/>
        <v>0</v>
      </c>
      <c r="M96" s="79">
        <f t="shared" si="31"/>
        <v>0</v>
      </c>
      <c r="N96" s="79">
        <f t="shared" si="31"/>
        <v>0</v>
      </c>
      <c r="O96" s="111">
        <f t="shared" si="18"/>
        <v>0</v>
      </c>
      <c r="P96" s="71"/>
    </row>
    <row r="97" spans="1:16" x14ac:dyDescent="0.25">
      <c r="A97" s="67" t="s">
        <v>282</v>
      </c>
      <c r="B97" s="111"/>
      <c r="C97" s="79"/>
      <c r="D97" s="79"/>
      <c r="E97" s="79"/>
      <c r="F97" s="79"/>
      <c r="G97" s="79"/>
      <c r="H97" s="79"/>
      <c r="I97" s="79"/>
      <c r="J97" s="79"/>
      <c r="K97" s="79"/>
      <c r="L97" s="79"/>
      <c r="M97" s="79"/>
      <c r="N97" s="79"/>
      <c r="O97" s="111"/>
      <c r="P97" s="71"/>
    </row>
    <row r="98" spans="1:16" x14ac:dyDescent="0.25">
      <c r="A98" s="53" t="str">
        <f>'Year 1'!A162</f>
        <v>Technology</v>
      </c>
      <c r="B98" s="111">
        <f>'Year 1'!B162</f>
        <v>0</v>
      </c>
      <c r="C98" s="79">
        <f>$B98/12</f>
        <v>0</v>
      </c>
      <c r="D98" s="79">
        <f t="shared" si="31"/>
        <v>0</v>
      </c>
      <c r="E98" s="79">
        <f t="shared" si="31"/>
        <v>0</v>
      </c>
      <c r="F98" s="79">
        <f t="shared" si="31"/>
        <v>0</v>
      </c>
      <c r="G98" s="79">
        <f t="shared" si="31"/>
        <v>0</v>
      </c>
      <c r="H98" s="79">
        <f t="shared" si="31"/>
        <v>0</v>
      </c>
      <c r="I98" s="79">
        <f t="shared" si="31"/>
        <v>0</v>
      </c>
      <c r="J98" s="79">
        <f t="shared" si="31"/>
        <v>0</v>
      </c>
      <c r="K98" s="79">
        <f t="shared" si="31"/>
        <v>0</v>
      </c>
      <c r="L98" s="79">
        <f t="shared" si="31"/>
        <v>0</v>
      </c>
      <c r="M98" s="79">
        <f t="shared" si="31"/>
        <v>0</v>
      </c>
      <c r="N98" s="79">
        <f t="shared" si="31"/>
        <v>0</v>
      </c>
      <c r="O98" s="111">
        <f t="shared" si="18"/>
        <v>0</v>
      </c>
      <c r="P98" s="71"/>
    </row>
    <row r="99" spans="1:16" x14ac:dyDescent="0.25">
      <c r="A99" s="53" t="str">
        <f>'Year 1'!A163</f>
        <v>Fixtures and Furniture Classroom</v>
      </c>
      <c r="B99" s="111">
        <f>'Year 1'!B163</f>
        <v>0</v>
      </c>
      <c r="C99" s="79">
        <f>$B99/12</f>
        <v>0</v>
      </c>
      <c r="D99" s="79">
        <f t="shared" si="31"/>
        <v>0</v>
      </c>
      <c r="E99" s="79">
        <f t="shared" si="31"/>
        <v>0</v>
      </c>
      <c r="F99" s="79">
        <f t="shared" si="31"/>
        <v>0</v>
      </c>
      <c r="G99" s="79">
        <f t="shared" si="31"/>
        <v>0</v>
      </c>
      <c r="H99" s="79">
        <f t="shared" si="31"/>
        <v>0</v>
      </c>
      <c r="I99" s="79">
        <f t="shared" si="31"/>
        <v>0</v>
      </c>
      <c r="J99" s="79">
        <f t="shared" si="31"/>
        <v>0</v>
      </c>
      <c r="K99" s="79">
        <f t="shared" si="31"/>
        <v>0</v>
      </c>
      <c r="L99" s="79">
        <f t="shared" si="31"/>
        <v>0</v>
      </c>
      <c r="M99" s="79">
        <f t="shared" si="31"/>
        <v>0</v>
      </c>
      <c r="N99" s="79">
        <f t="shared" si="31"/>
        <v>0</v>
      </c>
      <c r="O99" s="111">
        <f t="shared" si="18"/>
        <v>0</v>
      </c>
      <c r="P99" s="71"/>
    </row>
    <row r="100" spans="1:16" x14ac:dyDescent="0.25">
      <c r="A100" s="53" t="str">
        <f>'Year 1'!A164</f>
        <v>Fixtures and Furniture Office</v>
      </c>
      <c r="B100" s="111">
        <f>'Year 1'!B164</f>
        <v>0</v>
      </c>
      <c r="C100" s="79">
        <f>$B100/12</f>
        <v>0</v>
      </c>
      <c r="D100" s="79">
        <f t="shared" si="31"/>
        <v>0</v>
      </c>
      <c r="E100" s="79">
        <f t="shared" si="31"/>
        <v>0</v>
      </c>
      <c r="F100" s="79">
        <f t="shared" si="31"/>
        <v>0</v>
      </c>
      <c r="G100" s="79">
        <f t="shared" si="31"/>
        <v>0</v>
      </c>
      <c r="H100" s="79">
        <f t="shared" si="31"/>
        <v>0</v>
      </c>
      <c r="I100" s="79">
        <f t="shared" si="31"/>
        <v>0</v>
      </c>
      <c r="J100" s="79">
        <f t="shared" si="31"/>
        <v>0</v>
      </c>
      <c r="K100" s="79">
        <f t="shared" si="31"/>
        <v>0</v>
      </c>
      <c r="L100" s="79">
        <f t="shared" si="31"/>
        <v>0</v>
      </c>
      <c r="M100" s="79">
        <f t="shared" si="31"/>
        <v>0</v>
      </c>
      <c r="N100" s="79">
        <f t="shared" si="31"/>
        <v>0</v>
      </c>
      <c r="O100" s="111">
        <f t="shared" si="18"/>
        <v>0</v>
      </c>
      <c r="P100" s="71"/>
    </row>
    <row r="101" spans="1:16" x14ac:dyDescent="0.25">
      <c r="A101" s="53" t="str">
        <f>'Year 1'!A165</f>
        <v>Non-Capital Equipment</v>
      </c>
      <c r="B101" s="111">
        <f>'Year 1'!B165</f>
        <v>0</v>
      </c>
      <c r="C101" s="79">
        <f>$B101/12</f>
        <v>0</v>
      </c>
      <c r="D101" s="79">
        <f t="shared" si="31"/>
        <v>0</v>
      </c>
      <c r="E101" s="79">
        <f t="shared" si="31"/>
        <v>0</v>
      </c>
      <c r="F101" s="79">
        <f t="shared" si="31"/>
        <v>0</v>
      </c>
      <c r="G101" s="79">
        <f t="shared" si="31"/>
        <v>0</v>
      </c>
      <c r="H101" s="79">
        <f t="shared" si="31"/>
        <v>0</v>
      </c>
      <c r="I101" s="79">
        <f t="shared" si="31"/>
        <v>0</v>
      </c>
      <c r="J101" s="79">
        <f t="shared" si="31"/>
        <v>0</v>
      </c>
      <c r="K101" s="79">
        <f t="shared" si="31"/>
        <v>0</v>
      </c>
      <c r="L101" s="79">
        <f t="shared" si="31"/>
        <v>0</v>
      </c>
      <c r="M101" s="79">
        <f t="shared" si="31"/>
        <v>0</v>
      </c>
      <c r="N101" s="79">
        <f t="shared" si="31"/>
        <v>0</v>
      </c>
      <c r="O101" s="111">
        <f t="shared" si="18"/>
        <v>0</v>
      </c>
      <c r="P101" s="71"/>
    </row>
    <row r="102" spans="1:16" x14ac:dyDescent="0.25">
      <c r="A102" s="67" t="s">
        <v>283</v>
      </c>
      <c r="B102" s="111"/>
      <c r="C102" s="79"/>
      <c r="D102" s="79"/>
      <c r="E102" s="79"/>
      <c r="F102" s="79"/>
      <c r="G102" s="79"/>
      <c r="H102" s="79"/>
      <c r="I102" s="79"/>
      <c r="J102" s="79"/>
      <c r="K102" s="79"/>
      <c r="L102" s="79"/>
      <c r="M102" s="79"/>
      <c r="N102" s="79"/>
      <c r="O102" s="111"/>
      <c r="P102" s="71"/>
    </row>
    <row r="103" spans="1:16" x14ac:dyDescent="0.25">
      <c r="A103" s="53" t="str">
        <f>'Year 1'!A169</f>
        <v>Dues and Fees</v>
      </c>
      <c r="B103" s="111">
        <f>'Year 1'!B169</f>
        <v>0</v>
      </c>
      <c r="C103" s="79">
        <f>$B103/12</f>
        <v>0</v>
      </c>
      <c r="D103" s="79">
        <f t="shared" si="31"/>
        <v>0</v>
      </c>
      <c r="E103" s="79">
        <f t="shared" si="31"/>
        <v>0</v>
      </c>
      <c r="F103" s="79">
        <f t="shared" si="31"/>
        <v>0</v>
      </c>
      <c r="G103" s="79">
        <f t="shared" si="31"/>
        <v>0</v>
      </c>
      <c r="H103" s="79">
        <f t="shared" si="31"/>
        <v>0</v>
      </c>
      <c r="I103" s="79">
        <f t="shared" si="31"/>
        <v>0</v>
      </c>
      <c r="J103" s="79">
        <f t="shared" si="31"/>
        <v>0</v>
      </c>
      <c r="K103" s="79">
        <f t="shared" si="31"/>
        <v>0</v>
      </c>
      <c r="L103" s="79">
        <f t="shared" si="31"/>
        <v>0</v>
      </c>
      <c r="M103" s="79">
        <f t="shared" si="31"/>
        <v>0</v>
      </c>
      <c r="N103" s="79">
        <f t="shared" si="31"/>
        <v>0</v>
      </c>
      <c r="O103" s="111">
        <f t="shared" si="18"/>
        <v>0</v>
      </c>
      <c r="P103" s="71"/>
    </row>
    <row r="104" spans="1:16" x14ac:dyDescent="0.25">
      <c r="A104" s="53" t="str">
        <f>'Year 1'!A170</f>
        <v>Interest and Service Charges</v>
      </c>
      <c r="B104" s="111">
        <f>'Year 1'!B170</f>
        <v>0</v>
      </c>
      <c r="C104" s="79">
        <f>$B104/12</f>
        <v>0</v>
      </c>
      <c r="D104" s="79">
        <f t="shared" si="31"/>
        <v>0</v>
      </c>
      <c r="E104" s="79">
        <f t="shared" si="31"/>
        <v>0</v>
      </c>
      <c r="F104" s="79">
        <f t="shared" si="31"/>
        <v>0</v>
      </c>
      <c r="G104" s="79">
        <f t="shared" si="31"/>
        <v>0</v>
      </c>
      <c r="H104" s="79">
        <f t="shared" si="31"/>
        <v>0</v>
      </c>
      <c r="I104" s="79">
        <f t="shared" si="31"/>
        <v>0</v>
      </c>
      <c r="J104" s="79">
        <f t="shared" si="31"/>
        <v>0</v>
      </c>
      <c r="K104" s="79">
        <f t="shared" si="31"/>
        <v>0</v>
      </c>
      <c r="L104" s="79">
        <f t="shared" si="31"/>
        <v>0</v>
      </c>
      <c r="M104" s="79">
        <f t="shared" si="31"/>
        <v>0</v>
      </c>
      <c r="N104" s="79">
        <f t="shared" si="31"/>
        <v>0</v>
      </c>
      <c r="O104" s="111">
        <f t="shared" si="18"/>
        <v>0</v>
      </c>
      <c r="P104" s="71"/>
    </row>
    <row r="105" spans="1:16" x14ac:dyDescent="0.25">
      <c r="A105" s="199" t="s">
        <v>285</v>
      </c>
      <c r="B105" s="194">
        <f t="shared" ref="B105:N105" si="32">SUM(B27:B104)</f>
        <v>0</v>
      </c>
      <c r="C105" s="195">
        <f t="shared" si="32"/>
        <v>0</v>
      </c>
      <c r="D105" s="194">
        <f t="shared" si="32"/>
        <v>0</v>
      </c>
      <c r="E105" s="194">
        <f t="shared" si="32"/>
        <v>0</v>
      </c>
      <c r="F105" s="194">
        <f t="shared" si="32"/>
        <v>0</v>
      </c>
      <c r="G105" s="194">
        <f t="shared" si="32"/>
        <v>0</v>
      </c>
      <c r="H105" s="194">
        <f t="shared" si="32"/>
        <v>0</v>
      </c>
      <c r="I105" s="194">
        <f t="shared" si="32"/>
        <v>0</v>
      </c>
      <c r="J105" s="194">
        <f t="shared" si="32"/>
        <v>0</v>
      </c>
      <c r="K105" s="194">
        <f t="shared" si="32"/>
        <v>0</v>
      </c>
      <c r="L105" s="194">
        <f t="shared" si="32"/>
        <v>0</v>
      </c>
      <c r="M105" s="194">
        <f t="shared" si="32"/>
        <v>0</v>
      </c>
      <c r="N105" s="196">
        <f t="shared" si="32"/>
        <v>0</v>
      </c>
      <c r="O105" s="194">
        <f t="shared" si="18"/>
        <v>0</v>
      </c>
      <c r="P105" s="71"/>
    </row>
    <row r="106" spans="1:16" x14ac:dyDescent="0.25">
      <c r="A106" s="53"/>
      <c r="B106" s="110"/>
      <c r="C106" s="71"/>
      <c r="D106" s="71"/>
      <c r="E106" s="71"/>
      <c r="F106" s="71"/>
      <c r="G106" s="71"/>
      <c r="H106" s="71"/>
      <c r="I106" s="71"/>
      <c r="J106" s="71"/>
      <c r="K106" s="71"/>
      <c r="L106" s="71"/>
      <c r="M106" s="71"/>
      <c r="N106" s="71"/>
      <c r="O106" s="110"/>
      <c r="P106" s="71"/>
    </row>
    <row r="107" spans="1:16" s="209" customFormat="1" x14ac:dyDescent="0.25">
      <c r="A107" s="219" t="s">
        <v>284</v>
      </c>
      <c r="B107" s="255">
        <f>'Year 1'!B178</f>
        <v>0</v>
      </c>
      <c r="C107" s="113">
        <f>$B107/12</f>
        <v>0</v>
      </c>
      <c r="D107" s="113">
        <f t="shared" ref="D107:N107" si="33">$B107/12</f>
        <v>0</v>
      </c>
      <c r="E107" s="113">
        <f t="shared" si="33"/>
        <v>0</v>
      </c>
      <c r="F107" s="113">
        <f t="shared" si="33"/>
        <v>0</v>
      </c>
      <c r="G107" s="113">
        <f t="shared" si="33"/>
        <v>0</v>
      </c>
      <c r="H107" s="113">
        <f t="shared" si="33"/>
        <v>0</v>
      </c>
      <c r="I107" s="113">
        <f t="shared" si="33"/>
        <v>0</v>
      </c>
      <c r="J107" s="113">
        <f t="shared" si="33"/>
        <v>0</v>
      </c>
      <c r="K107" s="113">
        <f t="shared" si="33"/>
        <v>0</v>
      </c>
      <c r="L107" s="113">
        <f t="shared" si="33"/>
        <v>0</v>
      </c>
      <c r="M107" s="113">
        <f t="shared" si="33"/>
        <v>0</v>
      </c>
      <c r="N107" s="113">
        <f t="shared" si="33"/>
        <v>0</v>
      </c>
      <c r="O107" s="255">
        <f t="shared" si="18"/>
        <v>0</v>
      </c>
      <c r="P107" s="216"/>
    </row>
    <row r="108" spans="1:16" x14ac:dyDescent="0.25">
      <c r="B108" s="110"/>
      <c r="C108" s="71"/>
      <c r="D108" s="71"/>
      <c r="E108" s="71"/>
      <c r="F108" s="71"/>
      <c r="G108" s="71"/>
      <c r="H108" s="71"/>
      <c r="I108" s="71"/>
      <c r="J108" s="71"/>
      <c r="K108" s="71"/>
      <c r="L108" s="71"/>
      <c r="M108" s="71"/>
      <c r="N108" s="71"/>
      <c r="O108" s="110"/>
      <c r="P108" s="71"/>
    </row>
    <row r="109" spans="1:16" x14ac:dyDescent="0.25">
      <c r="A109" s="1" t="s">
        <v>418</v>
      </c>
      <c r="B109" s="112"/>
      <c r="C109" s="72">
        <f>C24-C105-C107</f>
        <v>0</v>
      </c>
      <c r="D109" s="72">
        <f t="shared" ref="D109:N109" si="34">D24-D105-D107+C109</f>
        <v>0</v>
      </c>
      <c r="E109" s="72">
        <f t="shared" si="34"/>
        <v>0</v>
      </c>
      <c r="F109" s="72">
        <f t="shared" si="34"/>
        <v>0</v>
      </c>
      <c r="G109" s="72">
        <f t="shared" si="34"/>
        <v>0</v>
      </c>
      <c r="H109" s="72">
        <f t="shared" si="34"/>
        <v>0</v>
      </c>
      <c r="I109" s="72">
        <f t="shared" si="34"/>
        <v>0</v>
      </c>
      <c r="J109" s="72">
        <f t="shared" si="34"/>
        <v>0</v>
      </c>
      <c r="K109" s="72">
        <f t="shared" si="34"/>
        <v>0</v>
      </c>
      <c r="L109" s="72">
        <f t="shared" si="34"/>
        <v>0</v>
      </c>
      <c r="M109" s="72">
        <f t="shared" si="34"/>
        <v>0</v>
      </c>
      <c r="N109" s="72">
        <f t="shared" si="34"/>
        <v>0</v>
      </c>
      <c r="O109" s="110"/>
      <c r="P109" s="71"/>
    </row>
    <row r="154" spans="1:2" x14ac:dyDescent="0.25">
      <c r="A154" t="s">
        <v>332</v>
      </c>
      <c r="B154" s="185">
        <f>'Year 1'!B28-'Cash Flow Year 1'!B24</f>
        <v>0</v>
      </c>
    </row>
    <row r="155" spans="1:2" x14ac:dyDescent="0.25">
      <c r="A155" t="s">
        <v>333</v>
      </c>
      <c r="B155" s="185">
        <f>('Year 1'!B195-('Year 1'!B34*Assumptions!C62)*2/12-('Year 1'!B34*Assumptions!C63)*2/12-Assumptions!$C$45*Assumptions!C64*2/12-Assumptions!$C$45*Assumptions!C65*2/12-Assumptions!$C$45*Assumptions!C66*2/12-Assumptions!$C$45*Assumptions!C67*2/12-Assumptions!$C$45*Assumptions!C68*2/12-'Year 1'!B34*(2/12))-B105</f>
        <v>0</v>
      </c>
    </row>
  </sheetData>
  <sheetProtection algorithmName="SHA-512" hashValue="UcFWQlSbToNcM2byHJe+D4kyvAs6BfM9vXmcCpBSJkWSvy5L2tLS4TkxpWqC//GHqveG9UJ9yQ+6IsZ208NhJw==" saltValue="Tkhc3+6CKVhFKsGkLLyGbw==" spinCount="100000" sheet="1" objects="1" scenarios="1"/>
  <mergeCells count="2">
    <mergeCell ref="A1:N1"/>
    <mergeCell ref="A2:N2"/>
  </mergeCells>
  <pageMargins left="0.7" right="0.7" top="0.75" bottom="0.75" header="0.3" footer="0.3"/>
  <pageSetup scale="47"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20</vt:i4>
      </vt:variant>
    </vt:vector>
  </HeadingPairs>
  <TitlesOfParts>
    <vt:vector size="32" baseType="lpstr">
      <vt:lpstr>Instructions</vt:lpstr>
      <vt:lpstr>Staffing</vt:lpstr>
      <vt:lpstr>Purchased Services Master</vt:lpstr>
      <vt:lpstr>Assumptions</vt:lpstr>
      <vt:lpstr>Year 0</vt:lpstr>
      <vt:lpstr>Year 1</vt:lpstr>
      <vt:lpstr>Year 2</vt:lpstr>
      <vt:lpstr>Year 3</vt:lpstr>
      <vt:lpstr>Year 4</vt:lpstr>
      <vt:lpstr>Year 5</vt:lpstr>
      <vt:lpstr>Summary Years 0 - 5</vt:lpstr>
      <vt:lpstr>Cash Flow Year 1</vt:lpstr>
      <vt:lpstr>Assumptions!Print_Area</vt:lpstr>
      <vt:lpstr>'Cash Flow Year 1'!Print_Area</vt:lpstr>
      <vt:lpstr>Instructions!Print_Area</vt:lpstr>
      <vt:lpstr>Staffing!Print_Area</vt:lpstr>
      <vt:lpstr>'Summary Years 0 - 5'!Print_Area</vt:lpstr>
      <vt:lpstr>'Year 0'!Print_Area</vt:lpstr>
      <vt:lpstr>'Year 1'!Print_Area</vt:lpstr>
      <vt:lpstr>'Year 2'!Print_Area</vt:lpstr>
      <vt:lpstr>'Year 3'!Print_Area</vt:lpstr>
      <vt:lpstr>'Year 4'!Print_Area</vt:lpstr>
      <vt:lpstr>'Year 5'!Print_Area</vt:lpstr>
      <vt:lpstr>Assumptions!Print_Titles</vt:lpstr>
      <vt:lpstr>'Cash Flow Year 1'!Print_Titles</vt:lpstr>
      <vt:lpstr>'Summary Years 0 - 5'!Print_Titles</vt:lpstr>
      <vt:lpstr>'Year 0'!Print_Titles</vt:lpstr>
      <vt:lpstr>'Year 1'!Print_Titles</vt:lpstr>
      <vt:lpstr>'Year 2'!Print_Titles</vt:lpstr>
      <vt:lpstr>'Year 3'!Print_Titles</vt:lpstr>
      <vt:lpstr>'Year 4'!Print_Titles</vt:lpstr>
      <vt:lpstr>'Year 5'!Print_Titles</vt:lpstr>
    </vt:vector>
  </TitlesOfParts>
  <Company>Denver Public Schools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Katie Hechavarria</dc:creator>
  <cp:lastModifiedBy>Marisa  Varsos</cp:lastModifiedBy>
  <cp:lastPrinted>2022-09-23T15:47:58Z</cp:lastPrinted>
  <dcterms:created xsi:type="dcterms:W3CDTF">2011-12-02T21:35:09Z</dcterms:created>
  <dcterms:modified xsi:type="dcterms:W3CDTF">2026-01-15T22:57:08Z</dcterms:modified>
</cp:coreProperties>
</file>