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aveExternalLinkValues="0" codeName="ThisWorkbook" defaultThemeVersion="166925"/>
  <mc:AlternateContent xmlns:mc="http://schemas.openxmlformats.org/markup-compatibility/2006">
    <mc:Choice Requires="x15">
      <x15ac:absPath xmlns:x15ac="http://schemas.microsoft.com/office/spreadsheetml/2010/11/ac" url="https://fwisd-my.sharepoint.com/personal/amy_townsend_fwisd_org/Documents/Documents/Travel/"/>
    </mc:Choice>
  </mc:AlternateContent>
  <xr:revisionPtr revIDLastSave="23" documentId="8_{9290DAC3-FD37-4591-8B7C-A60B82F2BDB7}" xr6:coauthVersionLast="47" xr6:coauthVersionMax="47" xr10:uidLastSave="{1B903AC7-6FA6-422B-B55D-464EF9AF301A}"/>
  <bookViews>
    <workbookView xWindow="-108" yWindow="-108" windowWidth="30936" windowHeight="16776" xr2:uid="{EBDD2BEA-DF76-4FF7-9915-9350B93BA598}"/>
  </bookViews>
  <sheets>
    <sheet name="Trip Tracker" sheetId="1" r:id="rId1"/>
    <sheet name="Formulas" sheetId="4" state="hidden" r:id="rId2"/>
    <sheet name="GSA Rates 10-1-2025" sheetId="13" state="hidden" r:id="rId3"/>
    <sheet name="Mileage Rates 1-1-2024" sheetId="5" state="hidden" r:id="rId4"/>
    <sheet name="BM Mileage" sheetId="11" state="hidden" r:id="rId5"/>
  </sheets>
  <externalReferences>
    <externalReference r:id="rId6"/>
    <externalReference r:id="rId7"/>
  </externalReferences>
  <definedNames>
    <definedName name="City">#REF!</definedName>
    <definedName name="_xlnm.Print_Area" localSheetId="3">'Mileage Rates 1-1-2024'!$A$1:$D$477</definedName>
    <definedName name="_xlnm.Print_Area" localSheetId="0">'Trip Tracker'!$A$1:$AJ$54</definedName>
    <definedName name="_xlnm.Print_Titles" localSheetId="3">'Mileage Rates 1-1-2024'!$2:$4</definedName>
    <definedName name="State">#REF!</definedName>
    <definedName name="UNIQUESTATE" localSheetId="4">_xludf.Unique('[1]GSA Rates 10-1-2023'!$B:$B)</definedName>
    <definedName name="UNIQUESTATE" localSheetId="3">_xludf.Unique('[2]GSA Rates 10-1-2023'!$B:$B)</definedName>
    <definedName name="UNIQUESTATE">_xludf.Unique(#REF!)</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7" i="5" l="1"/>
  <c r="H86" i="5"/>
  <c r="D86" i="5" s="1"/>
  <c r="C86" i="5"/>
  <c r="P3" i="4"/>
  <c r="P4" i="4"/>
  <c r="R25" i="4"/>
  <c r="P25" i="4"/>
  <c r="N25" i="4"/>
  <c r="E86" i="5" l="1"/>
  <c r="L4" i="4"/>
  <c r="M4" i="4" s="1"/>
  <c r="D428" i="13"/>
  <c r="D429" i="13"/>
  <c r="D430" i="13"/>
  <c r="D431" i="13"/>
  <c r="D432" i="13"/>
  <c r="D427" i="13"/>
  <c r="D1141" i="13"/>
  <c r="D1142" i="13"/>
  <c r="D1144" i="13"/>
  <c r="D1143" i="13"/>
  <c r="C249" i="5"/>
  <c r="H249" i="5"/>
  <c r="D249" i="5" s="1"/>
  <c r="D1312" i="13"/>
  <c r="D1311" i="13"/>
  <c r="D1310" i="13"/>
  <c r="D1309" i="13"/>
  <c r="D1308" i="13"/>
  <c r="D1307" i="13"/>
  <c r="D1306" i="13"/>
  <c r="D1305" i="13"/>
  <c r="D1304" i="13"/>
  <c r="D1303" i="13"/>
  <c r="D1302" i="13"/>
  <c r="D1301" i="13"/>
  <c r="D1300" i="13"/>
  <c r="D1299" i="13"/>
  <c r="D1298" i="13"/>
  <c r="D1297" i="13"/>
  <c r="D1296" i="13"/>
  <c r="D1295" i="13"/>
  <c r="D1294" i="13"/>
  <c r="D1293" i="13"/>
  <c r="D1292" i="13"/>
  <c r="D1291" i="13"/>
  <c r="D1290" i="13"/>
  <c r="D1289" i="13"/>
  <c r="D1288" i="13"/>
  <c r="D1287" i="13"/>
  <c r="D1286" i="13"/>
  <c r="D1285" i="13"/>
  <c r="D1284" i="13"/>
  <c r="D1283" i="13"/>
  <c r="D1282" i="13"/>
  <c r="D1281" i="13"/>
  <c r="D1280" i="13"/>
  <c r="D1279" i="13"/>
  <c r="D1278" i="13"/>
  <c r="D1277" i="13"/>
  <c r="D1276" i="13"/>
  <c r="D1275" i="13"/>
  <c r="D1274" i="13"/>
  <c r="D1273" i="13"/>
  <c r="D1272" i="13"/>
  <c r="D1271" i="13"/>
  <c r="D1270" i="13"/>
  <c r="D1269" i="13"/>
  <c r="D1268" i="13"/>
  <c r="D1267" i="13"/>
  <c r="D1266" i="13"/>
  <c r="D1265" i="13"/>
  <c r="D1264" i="13"/>
  <c r="D1263" i="13"/>
  <c r="D1262" i="13"/>
  <c r="D1261" i="13"/>
  <c r="D1260" i="13"/>
  <c r="D1259" i="13"/>
  <c r="D1258" i="13"/>
  <c r="D1257" i="13"/>
  <c r="D1256" i="13"/>
  <c r="D1255" i="13"/>
  <c r="D1254" i="13"/>
  <c r="D1253" i="13"/>
  <c r="D1252" i="13"/>
  <c r="D1251" i="13"/>
  <c r="D1250" i="13"/>
  <c r="D1249" i="13"/>
  <c r="D1248" i="13"/>
  <c r="D1247" i="13"/>
  <c r="D1246" i="13"/>
  <c r="D1245" i="13"/>
  <c r="D1244" i="13"/>
  <c r="D1243" i="13"/>
  <c r="D1242" i="13"/>
  <c r="D1241" i="13"/>
  <c r="D1240" i="13"/>
  <c r="D1239" i="13"/>
  <c r="D1238" i="13"/>
  <c r="D1237" i="13"/>
  <c r="D1236" i="13"/>
  <c r="D1235" i="13"/>
  <c r="D1234" i="13"/>
  <c r="D1233" i="13"/>
  <c r="D1232" i="13"/>
  <c r="D1231" i="13"/>
  <c r="D1230" i="13"/>
  <c r="D1229" i="13"/>
  <c r="D1228" i="13"/>
  <c r="D1227" i="13"/>
  <c r="D1226" i="13"/>
  <c r="D1225" i="13"/>
  <c r="D1224" i="13"/>
  <c r="D1223" i="13"/>
  <c r="D1222" i="13"/>
  <c r="D1221" i="13"/>
  <c r="D1220" i="13"/>
  <c r="D1219" i="13"/>
  <c r="D1218" i="13"/>
  <c r="D1217" i="13"/>
  <c r="D1216" i="13"/>
  <c r="D1215" i="13"/>
  <c r="D1214" i="13"/>
  <c r="D1213" i="13"/>
  <c r="D1212" i="13"/>
  <c r="D1211" i="13"/>
  <c r="D1210" i="13"/>
  <c r="D1209" i="13"/>
  <c r="D1208" i="13"/>
  <c r="D1207" i="13"/>
  <c r="D1206" i="13"/>
  <c r="D1205" i="13"/>
  <c r="D1204" i="13"/>
  <c r="D1203" i="13"/>
  <c r="D1202" i="13"/>
  <c r="D1201" i="13"/>
  <c r="D1200" i="13"/>
  <c r="D1199" i="13"/>
  <c r="D1198" i="13"/>
  <c r="D1197" i="13"/>
  <c r="D1196" i="13"/>
  <c r="D1195" i="13"/>
  <c r="D1194" i="13"/>
  <c r="D1193" i="13"/>
  <c r="D1192" i="13"/>
  <c r="D1191" i="13"/>
  <c r="D1190" i="13"/>
  <c r="D1189" i="13"/>
  <c r="D1188" i="13"/>
  <c r="D1187" i="13"/>
  <c r="D1186" i="13"/>
  <c r="D1185" i="13"/>
  <c r="D1184" i="13"/>
  <c r="D1183" i="13"/>
  <c r="D1182" i="13"/>
  <c r="D1181" i="13"/>
  <c r="D1180" i="13"/>
  <c r="D1179" i="13"/>
  <c r="D1178" i="13"/>
  <c r="D1177" i="13"/>
  <c r="D1176" i="13"/>
  <c r="D1175" i="13"/>
  <c r="D1174" i="13"/>
  <c r="D1173" i="13"/>
  <c r="D1172" i="13"/>
  <c r="D1171" i="13"/>
  <c r="D1170" i="13"/>
  <c r="D1169" i="13"/>
  <c r="D1168" i="13"/>
  <c r="D1167" i="13"/>
  <c r="D1166" i="13"/>
  <c r="D1165" i="13"/>
  <c r="D1164" i="13"/>
  <c r="D1163" i="13"/>
  <c r="D1162" i="13"/>
  <c r="D1161" i="13"/>
  <c r="D1160" i="13"/>
  <c r="D1159" i="13"/>
  <c r="D1158" i="13"/>
  <c r="D1157" i="13"/>
  <c r="D1156" i="13"/>
  <c r="D1155" i="13"/>
  <c r="D1154" i="13"/>
  <c r="D1153" i="13"/>
  <c r="D1152" i="13"/>
  <c r="D1151" i="13"/>
  <c r="D1150" i="13"/>
  <c r="D1149" i="13"/>
  <c r="D1148" i="13"/>
  <c r="D1147" i="13"/>
  <c r="D1146" i="13"/>
  <c r="D1145" i="13"/>
  <c r="D1140" i="13"/>
  <c r="D1139" i="13"/>
  <c r="D1138" i="13"/>
  <c r="D1137" i="13"/>
  <c r="D1136" i="13"/>
  <c r="D1135" i="13"/>
  <c r="D1134" i="13"/>
  <c r="D1133" i="13"/>
  <c r="D1132" i="13"/>
  <c r="D1131" i="13"/>
  <c r="D1130" i="13"/>
  <c r="D1129" i="13"/>
  <c r="D1128" i="13"/>
  <c r="D1127" i="13"/>
  <c r="D1126" i="13"/>
  <c r="D1125" i="13"/>
  <c r="D1124" i="13"/>
  <c r="D1123" i="13"/>
  <c r="D1122" i="13"/>
  <c r="D1121" i="13"/>
  <c r="D1120" i="13"/>
  <c r="D1119" i="13"/>
  <c r="D1118" i="13"/>
  <c r="D1117" i="13"/>
  <c r="D1116" i="13"/>
  <c r="D1115" i="13"/>
  <c r="D1114" i="13"/>
  <c r="D1113" i="13"/>
  <c r="D1112" i="13"/>
  <c r="D1111" i="13"/>
  <c r="D1110" i="13"/>
  <c r="D1109" i="13"/>
  <c r="D1108" i="13"/>
  <c r="D1107" i="13"/>
  <c r="D1106" i="13"/>
  <c r="D1105" i="13"/>
  <c r="D1104" i="13"/>
  <c r="D1103" i="13"/>
  <c r="D1102" i="13"/>
  <c r="D1101" i="13"/>
  <c r="D1100" i="13"/>
  <c r="D1099" i="13"/>
  <c r="D1098" i="13"/>
  <c r="D1097" i="13"/>
  <c r="D1096" i="13"/>
  <c r="D1095" i="13"/>
  <c r="D1094" i="13"/>
  <c r="D1093" i="13"/>
  <c r="D1092" i="13"/>
  <c r="D1091" i="13"/>
  <c r="D1090" i="13"/>
  <c r="D1089" i="13"/>
  <c r="D1088" i="13"/>
  <c r="D1087" i="13"/>
  <c r="D1086" i="13"/>
  <c r="D1085" i="13"/>
  <c r="D1084" i="13"/>
  <c r="D1083" i="13"/>
  <c r="D1082" i="13"/>
  <c r="D1081" i="13"/>
  <c r="D1080" i="13"/>
  <c r="D1079" i="13"/>
  <c r="D1078" i="13"/>
  <c r="D1077" i="13"/>
  <c r="D1076" i="13"/>
  <c r="D1075" i="13"/>
  <c r="D1074" i="13"/>
  <c r="D1073" i="13"/>
  <c r="D1072" i="13"/>
  <c r="D1071" i="13"/>
  <c r="D1070" i="13"/>
  <c r="D1069" i="13"/>
  <c r="D1068" i="13"/>
  <c r="D1067" i="13"/>
  <c r="D1066" i="13"/>
  <c r="D1065" i="13"/>
  <c r="D1064" i="13"/>
  <c r="D1063" i="13"/>
  <c r="D1062" i="13"/>
  <c r="D1061" i="13"/>
  <c r="D1060" i="13"/>
  <c r="D1059" i="13"/>
  <c r="D1058" i="13"/>
  <c r="D1057" i="13"/>
  <c r="D1056" i="13"/>
  <c r="D1055" i="13"/>
  <c r="D1054" i="13"/>
  <c r="D1053" i="13"/>
  <c r="D1052" i="13"/>
  <c r="D1051" i="13"/>
  <c r="D1050" i="13"/>
  <c r="D1049" i="13"/>
  <c r="D1048" i="13"/>
  <c r="D1047" i="13"/>
  <c r="D1046" i="13"/>
  <c r="D1045" i="13"/>
  <c r="D1044" i="13"/>
  <c r="D1043" i="13"/>
  <c r="D1042" i="13"/>
  <c r="D1041" i="13"/>
  <c r="D1040" i="13"/>
  <c r="D1039" i="13"/>
  <c r="D1038" i="13"/>
  <c r="D1037" i="13"/>
  <c r="D1036" i="13"/>
  <c r="D1035" i="13"/>
  <c r="D1034" i="13"/>
  <c r="D1033" i="13"/>
  <c r="D1032" i="13"/>
  <c r="D1031" i="13"/>
  <c r="D1030" i="13"/>
  <c r="D1029" i="13"/>
  <c r="D1028" i="13"/>
  <c r="D1027" i="13"/>
  <c r="D1026" i="13"/>
  <c r="D1025" i="13"/>
  <c r="D1024" i="13"/>
  <c r="D1023" i="13"/>
  <c r="D1022" i="13"/>
  <c r="D1021" i="13"/>
  <c r="D1020" i="13"/>
  <c r="D1019" i="13"/>
  <c r="D1018" i="13"/>
  <c r="D1017" i="13"/>
  <c r="D1016" i="13"/>
  <c r="D1015" i="13"/>
  <c r="D1014" i="13"/>
  <c r="D1013" i="13"/>
  <c r="D1012" i="13"/>
  <c r="D1011" i="13"/>
  <c r="D1010" i="13"/>
  <c r="D1009" i="13"/>
  <c r="D1008" i="13"/>
  <c r="D1007" i="13"/>
  <c r="D1006" i="13"/>
  <c r="D1005" i="13"/>
  <c r="D1004" i="13"/>
  <c r="D1003" i="13"/>
  <c r="D1002" i="13"/>
  <c r="D1001" i="13"/>
  <c r="D1000" i="13"/>
  <c r="D999" i="13"/>
  <c r="D998" i="13"/>
  <c r="D997" i="13"/>
  <c r="D996" i="13"/>
  <c r="D995" i="13"/>
  <c r="D994" i="13"/>
  <c r="D993" i="13"/>
  <c r="D992" i="13"/>
  <c r="D991" i="13"/>
  <c r="D990" i="13"/>
  <c r="D989" i="13"/>
  <c r="D988" i="13"/>
  <c r="D987" i="13"/>
  <c r="D986" i="13"/>
  <c r="D985" i="13"/>
  <c r="D984" i="13"/>
  <c r="D983" i="13"/>
  <c r="D982" i="13"/>
  <c r="D981" i="13"/>
  <c r="D980" i="13"/>
  <c r="D979" i="13"/>
  <c r="D978" i="13"/>
  <c r="D977" i="13"/>
  <c r="D976" i="13"/>
  <c r="D975" i="13"/>
  <c r="D974" i="13"/>
  <c r="D973" i="13"/>
  <c r="D972" i="13"/>
  <c r="D971" i="13"/>
  <c r="D970" i="13"/>
  <c r="D969" i="13"/>
  <c r="D968" i="13"/>
  <c r="D967" i="13"/>
  <c r="D966" i="13"/>
  <c r="D965" i="13"/>
  <c r="D964" i="13"/>
  <c r="D963" i="13"/>
  <c r="D962" i="13"/>
  <c r="D961" i="13"/>
  <c r="D960" i="13"/>
  <c r="D959" i="13"/>
  <c r="D958" i="13"/>
  <c r="D957" i="13"/>
  <c r="D956" i="13"/>
  <c r="D955" i="13"/>
  <c r="D954" i="13"/>
  <c r="D953" i="13"/>
  <c r="D952" i="13"/>
  <c r="D951" i="13"/>
  <c r="D950" i="13"/>
  <c r="D949" i="13"/>
  <c r="D948" i="13"/>
  <c r="D947" i="13"/>
  <c r="D946" i="13"/>
  <c r="D945" i="13"/>
  <c r="D944" i="13"/>
  <c r="D943" i="13"/>
  <c r="D942" i="13"/>
  <c r="D941" i="13"/>
  <c r="D940" i="13"/>
  <c r="D939" i="13"/>
  <c r="D938" i="13"/>
  <c r="D937" i="13"/>
  <c r="D936" i="13"/>
  <c r="D935" i="13"/>
  <c r="D934" i="13"/>
  <c r="D933" i="13"/>
  <c r="D932" i="13"/>
  <c r="D931" i="13"/>
  <c r="D930" i="13"/>
  <c r="D929" i="13"/>
  <c r="D928" i="13"/>
  <c r="D927" i="13"/>
  <c r="D926" i="13"/>
  <c r="D925" i="13"/>
  <c r="D924" i="13"/>
  <c r="D923" i="13"/>
  <c r="D922" i="13"/>
  <c r="D921" i="13"/>
  <c r="D920" i="13"/>
  <c r="D919" i="13"/>
  <c r="D918" i="13"/>
  <c r="D917" i="13"/>
  <c r="D916" i="13"/>
  <c r="D915" i="13"/>
  <c r="D914" i="13"/>
  <c r="D913" i="13"/>
  <c r="D912" i="13"/>
  <c r="D911" i="13"/>
  <c r="D910" i="13"/>
  <c r="D909" i="13"/>
  <c r="D908" i="13"/>
  <c r="D907" i="13"/>
  <c r="D906" i="13"/>
  <c r="D905" i="13"/>
  <c r="D904" i="13"/>
  <c r="D903" i="13"/>
  <c r="D902" i="13"/>
  <c r="D901" i="13"/>
  <c r="D900" i="13"/>
  <c r="D899" i="13"/>
  <c r="D898" i="13"/>
  <c r="D897" i="13"/>
  <c r="D896" i="13"/>
  <c r="D895" i="13"/>
  <c r="D894" i="13"/>
  <c r="D893" i="13"/>
  <c r="D892" i="13"/>
  <c r="D891" i="13"/>
  <c r="D890" i="13"/>
  <c r="D889" i="13"/>
  <c r="D888" i="13"/>
  <c r="D887" i="13"/>
  <c r="D886" i="13"/>
  <c r="D885" i="13"/>
  <c r="D884" i="13"/>
  <c r="D883" i="13"/>
  <c r="D882" i="13"/>
  <c r="D881" i="13"/>
  <c r="D880" i="13"/>
  <c r="D879" i="13"/>
  <c r="D878" i="13"/>
  <c r="D877" i="13"/>
  <c r="D876" i="13"/>
  <c r="D875" i="13"/>
  <c r="D874" i="13"/>
  <c r="D873" i="13"/>
  <c r="D872" i="13"/>
  <c r="D871" i="13"/>
  <c r="D870" i="13"/>
  <c r="D869" i="13"/>
  <c r="D868" i="13"/>
  <c r="D867" i="13"/>
  <c r="D866" i="13"/>
  <c r="D865" i="13"/>
  <c r="D864" i="13"/>
  <c r="D863" i="13"/>
  <c r="D862" i="13"/>
  <c r="D861" i="13"/>
  <c r="D860" i="13"/>
  <c r="D859" i="13"/>
  <c r="D858" i="13"/>
  <c r="D857" i="13"/>
  <c r="D856" i="13"/>
  <c r="D855" i="13"/>
  <c r="D854" i="13"/>
  <c r="D853" i="13"/>
  <c r="D852" i="13"/>
  <c r="D851" i="13"/>
  <c r="D850" i="13"/>
  <c r="D849" i="13"/>
  <c r="D848" i="13"/>
  <c r="D847" i="13"/>
  <c r="D846" i="13"/>
  <c r="D845" i="13"/>
  <c r="D844" i="13"/>
  <c r="D843" i="13"/>
  <c r="D842" i="13"/>
  <c r="D841" i="13"/>
  <c r="D840" i="13"/>
  <c r="D839" i="13"/>
  <c r="D838" i="13"/>
  <c r="D837" i="13"/>
  <c r="D836" i="13"/>
  <c r="D835" i="13"/>
  <c r="D834" i="13"/>
  <c r="D833" i="13"/>
  <c r="D832" i="13"/>
  <c r="D831" i="13"/>
  <c r="D830" i="13"/>
  <c r="D829" i="13"/>
  <c r="D828" i="13"/>
  <c r="D827" i="13"/>
  <c r="D826" i="13"/>
  <c r="D825" i="13"/>
  <c r="D824" i="13"/>
  <c r="D823" i="13"/>
  <c r="D822" i="13"/>
  <c r="D821" i="13"/>
  <c r="D820" i="13"/>
  <c r="D819" i="13"/>
  <c r="D818" i="13"/>
  <c r="D817" i="13"/>
  <c r="D816" i="13"/>
  <c r="D815" i="13"/>
  <c r="D814" i="13"/>
  <c r="D813" i="13"/>
  <c r="D812" i="13"/>
  <c r="D811" i="13"/>
  <c r="D810" i="13"/>
  <c r="D809" i="13"/>
  <c r="D808" i="13"/>
  <c r="D807" i="13"/>
  <c r="D806" i="13"/>
  <c r="D805" i="13"/>
  <c r="D804" i="13"/>
  <c r="D803" i="13"/>
  <c r="D802" i="13"/>
  <c r="D801" i="13"/>
  <c r="D800" i="13"/>
  <c r="D799" i="13"/>
  <c r="D798" i="13"/>
  <c r="D797" i="13"/>
  <c r="D796" i="13"/>
  <c r="D795" i="13"/>
  <c r="D794" i="13"/>
  <c r="D793" i="13"/>
  <c r="D792" i="13"/>
  <c r="D791" i="13"/>
  <c r="D790" i="13"/>
  <c r="D789" i="13"/>
  <c r="D788" i="13"/>
  <c r="D787" i="13"/>
  <c r="D786" i="13"/>
  <c r="D785" i="13"/>
  <c r="D784" i="13"/>
  <c r="D783" i="13"/>
  <c r="D782" i="13"/>
  <c r="D781" i="13"/>
  <c r="D780" i="13"/>
  <c r="D779" i="13"/>
  <c r="D778" i="13"/>
  <c r="D777" i="13"/>
  <c r="D776" i="13"/>
  <c r="D775" i="13"/>
  <c r="D774" i="13"/>
  <c r="D773" i="13"/>
  <c r="D772" i="13"/>
  <c r="D771" i="13"/>
  <c r="D770" i="13"/>
  <c r="D769" i="13"/>
  <c r="D768" i="13"/>
  <c r="D767" i="13"/>
  <c r="D766" i="13"/>
  <c r="D765" i="13"/>
  <c r="D764" i="13"/>
  <c r="D763" i="13"/>
  <c r="D762" i="13"/>
  <c r="D761" i="13"/>
  <c r="D760" i="13"/>
  <c r="D759" i="13"/>
  <c r="D758" i="13"/>
  <c r="D757" i="13"/>
  <c r="D756" i="13"/>
  <c r="D755" i="13"/>
  <c r="D754" i="13"/>
  <c r="D753" i="13"/>
  <c r="D752" i="13"/>
  <c r="D751" i="13"/>
  <c r="D750" i="13"/>
  <c r="D749" i="13"/>
  <c r="D748" i="13"/>
  <c r="D747" i="13"/>
  <c r="D746" i="13"/>
  <c r="D745" i="13"/>
  <c r="D744" i="13"/>
  <c r="D743" i="13"/>
  <c r="D742" i="13"/>
  <c r="D741" i="13"/>
  <c r="D740" i="13"/>
  <c r="D739" i="13"/>
  <c r="D738" i="13"/>
  <c r="D737" i="13"/>
  <c r="D736" i="13"/>
  <c r="D735" i="13"/>
  <c r="D734" i="13"/>
  <c r="D733" i="13"/>
  <c r="D732" i="13"/>
  <c r="D731" i="13"/>
  <c r="D730" i="13"/>
  <c r="D729" i="13"/>
  <c r="D728" i="13"/>
  <c r="D727" i="13"/>
  <c r="D726" i="13"/>
  <c r="D725" i="13"/>
  <c r="D724" i="13"/>
  <c r="D723" i="13"/>
  <c r="D722" i="13"/>
  <c r="D721" i="13"/>
  <c r="D720" i="13"/>
  <c r="D719" i="13"/>
  <c r="D718" i="13"/>
  <c r="D717" i="13"/>
  <c r="D716" i="13"/>
  <c r="D715" i="13"/>
  <c r="D714" i="13"/>
  <c r="D713" i="13"/>
  <c r="D712" i="13"/>
  <c r="D711" i="13"/>
  <c r="D710" i="13"/>
  <c r="D709" i="13"/>
  <c r="D708" i="13"/>
  <c r="D707" i="13"/>
  <c r="D706" i="13"/>
  <c r="D705" i="13"/>
  <c r="D704" i="13"/>
  <c r="D703" i="13"/>
  <c r="D702" i="13"/>
  <c r="D701" i="13"/>
  <c r="D700" i="13"/>
  <c r="D699" i="13"/>
  <c r="D698" i="13"/>
  <c r="D697" i="13"/>
  <c r="D696" i="13"/>
  <c r="D695" i="13"/>
  <c r="D694" i="13"/>
  <c r="D693" i="13"/>
  <c r="D692" i="13"/>
  <c r="D691" i="13"/>
  <c r="D690" i="13"/>
  <c r="D689" i="13"/>
  <c r="D688" i="13"/>
  <c r="D687" i="13"/>
  <c r="D686" i="13"/>
  <c r="D685" i="13"/>
  <c r="D684" i="13"/>
  <c r="D683" i="13"/>
  <c r="D682" i="13"/>
  <c r="D681" i="13"/>
  <c r="D680" i="13"/>
  <c r="D679" i="13"/>
  <c r="D678" i="13"/>
  <c r="D677" i="13"/>
  <c r="D676" i="13"/>
  <c r="D675" i="13"/>
  <c r="D674" i="13"/>
  <c r="D673" i="13"/>
  <c r="D672" i="13"/>
  <c r="D671" i="13"/>
  <c r="D670" i="13"/>
  <c r="D669" i="13"/>
  <c r="D668" i="13"/>
  <c r="D667" i="13"/>
  <c r="D666" i="13"/>
  <c r="D665" i="13"/>
  <c r="D664" i="13"/>
  <c r="D663" i="13"/>
  <c r="D662" i="13"/>
  <c r="D661" i="13"/>
  <c r="D660" i="13"/>
  <c r="D659" i="13"/>
  <c r="D658" i="13"/>
  <c r="D657" i="13"/>
  <c r="D656" i="13"/>
  <c r="D655" i="13"/>
  <c r="D654" i="13"/>
  <c r="D653" i="13"/>
  <c r="D652" i="13"/>
  <c r="D651" i="13"/>
  <c r="D650" i="13"/>
  <c r="D649" i="13"/>
  <c r="D648" i="13"/>
  <c r="D647" i="13"/>
  <c r="D646" i="13"/>
  <c r="D645" i="13"/>
  <c r="D644" i="13"/>
  <c r="D643" i="13"/>
  <c r="D642" i="13"/>
  <c r="D641" i="13"/>
  <c r="D640" i="13"/>
  <c r="D639" i="13"/>
  <c r="D638" i="13"/>
  <c r="D637" i="13"/>
  <c r="D636" i="13"/>
  <c r="D635" i="13"/>
  <c r="D634" i="13"/>
  <c r="D633" i="13"/>
  <c r="D632" i="13"/>
  <c r="D631" i="13"/>
  <c r="D630" i="13"/>
  <c r="D629" i="13"/>
  <c r="D628" i="13"/>
  <c r="D627" i="13"/>
  <c r="D626" i="13"/>
  <c r="D625" i="13"/>
  <c r="D624" i="13"/>
  <c r="D623" i="13"/>
  <c r="D622" i="13"/>
  <c r="D621" i="13"/>
  <c r="D620" i="13"/>
  <c r="D619" i="13"/>
  <c r="D618" i="13"/>
  <c r="D617" i="13"/>
  <c r="D616" i="13"/>
  <c r="D615" i="13"/>
  <c r="D614" i="13"/>
  <c r="D613" i="13"/>
  <c r="D612" i="13"/>
  <c r="D611" i="13"/>
  <c r="D610" i="13"/>
  <c r="D609" i="13"/>
  <c r="D608" i="13"/>
  <c r="D607" i="13"/>
  <c r="D606" i="13"/>
  <c r="D605" i="13"/>
  <c r="D604" i="13"/>
  <c r="D603" i="13"/>
  <c r="D602" i="13"/>
  <c r="D601" i="13"/>
  <c r="D600" i="13"/>
  <c r="D599" i="13"/>
  <c r="D598" i="13"/>
  <c r="D597" i="13"/>
  <c r="D596" i="13"/>
  <c r="D595" i="13"/>
  <c r="D594" i="13"/>
  <c r="D593" i="13"/>
  <c r="D592" i="13"/>
  <c r="D591" i="13"/>
  <c r="D590" i="13"/>
  <c r="D589" i="13"/>
  <c r="D588" i="13"/>
  <c r="D587" i="13"/>
  <c r="D586" i="13"/>
  <c r="D585" i="13"/>
  <c r="D584" i="13"/>
  <c r="D583" i="13"/>
  <c r="D582" i="13"/>
  <c r="D581" i="13"/>
  <c r="D580" i="13"/>
  <c r="D579" i="13"/>
  <c r="D578" i="13"/>
  <c r="D577" i="13"/>
  <c r="D576" i="13"/>
  <c r="D575" i="13"/>
  <c r="D574" i="13"/>
  <c r="D573" i="13"/>
  <c r="D572" i="13"/>
  <c r="D571" i="13"/>
  <c r="D570" i="13"/>
  <c r="D569" i="13"/>
  <c r="D568" i="13"/>
  <c r="D567" i="13"/>
  <c r="D566" i="13"/>
  <c r="D565" i="13"/>
  <c r="D564" i="13"/>
  <c r="D563" i="13"/>
  <c r="D562" i="13"/>
  <c r="D561" i="13"/>
  <c r="D560" i="13"/>
  <c r="D559" i="13"/>
  <c r="D558" i="13"/>
  <c r="D557" i="13"/>
  <c r="D556" i="13"/>
  <c r="D555" i="13"/>
  <c r="D554" i="13"/>
  <c r="D553" i="13"/>
  <c r="D552" i="13"/>
  <c r="D551" i="13"/>
  <c r="D550" i="13"/>
  <c r="D549" i="13"/>
  <c r="D548" i="13"/>
  <c r="D547" i="13"/>
  <c r="D546" i="13"/>
  <c r="D545" i="13"/>
  <c r="D544" i="13"/>
  <c r="D543" i="13"/>
  <c r="D542" i="13"/>
  <c r="D541" i="13"/>
  <c r="D540" i="13"/>
  <c r="D539" i="13"/>
  <c r="D538" i="13"/>
  <c r="D537" i="13"/>
  <c r="D536" i="13"/>
  <c r="D535" i="13"/>
  <c r="D534" i="13"/>
  <c r="D533" i="13"/>
  <c r="D532" i="13"/>
  <c r="D531" i="13"/>
  <c r="D530" i="13"/>
  <c r="D529" i="13"/>
  <c r="D528" i="13"/>
  <c r="D527" i="13"/>
  <c r="D526" i="13"/>
  <c r="D525" i="13"/>
  <c r="D524" i="13"/>
  <c r="D523" i="13"/>
  <c r="D522" i="13"/>
  <c r="D521" i="13"/>
  <c r="D520" i="13"/>
  <c r="D519" i="13"/>
  <c r="D518" i="13"/>
  <c r="D517" i="13"/>
  <c r="D516" i="13"/>
  <c r="D515" i="13"/>
  <c r="D514" i="13"/>
  <c r="D513" i="13"/>
  <c r="D512" i="13"/>
  <c r="D511" i="13"/>
  <c r="D510" i="13"/>
  <c r="D509" i="13"/>
  <c r="D508" i="13"/>
  <c r="D507" i="13"/>
  <c r="D506" i="13"/>
  <c r="D505" i="13"/>
  <c r="D504" i="13"/>
  <c r="D503" i="13"/>
  <c r="D502" i="13"/>
  <c r="D501" i="13"/>
  <c r="D500" i="13"/>
  <c r="D499" i="13"/>
  <c r="D498" i="13"/>
  <c r="D497" i="13"/>
  <c r="D496" i="13"/>
  <c r="D495" i="13"/>
  <c r="D494" i="13"/>
  <c r="D493" i="13"/>
  <c r="D492" i="13"/>
  <c r="D491" i="13"/>
  <c r="D490" i="13"/>
  <c r="D489" i="13"/>
  <c r="D488" i="13"/>
  <c r="D487" i="13"/>
  <c r="D486" i="13"/>
  <c r="D485" i="13"/>
  <c r="D484" i="13"/>
  <c r="D483" i="13"/>
  <c r="D482" i="13"/>
  <c r="D481" i="13"/>
  <c r="D480" i="13"/>
  <c r="D479" i="13"/>
  <c r="D478" i="13"/>
  <c r="D477" i="13"/>
  <c r="D476" i="13"/>
  <c r="D475" i="13"/>
  <c r="D474" i="13"/>
  <c r="D473" i="13"/>
  <c r="D472" i="13"/>
  <c r="D471" i="13"/>
  <c r="D470" i="13"/>
  <c r="D469" i="13"/>
  <c r="D468" i="13"/>
  <c r="D467" i="13"/>
  <c r="D466" i="13"/>
  <c r="D465" i="13"/>
  <c r="D464" i="13"/>
  <c r="D463" i="13"/>
  <c r="D462" i="13"/>
  <c r="D461" i="13"/>
  <c r="D460" i="13"/>
  <c r="D459" i="13"/>
  <c r="D458" i="13"/>
  <c r="D457" i="13"/>
  <c r="D456" i="13"/>
  <c r="D455" i="13"/>
  <c r="D454" i="13"/>
  <c r="D453" i="13"/>
  <c r="D452" i="13"/>
  <c r="D451" i="13"/>
  <c r="D450" i="13"/>
  <c r="D449" i="13"/>
  <c r="D448" i="13"/>
  <c r="D447" i="13"/>
  <c r="D446" i="13"/>
  <c r="D445" i="13"/>
  <c r="D444" i="13"/>
  <c r="D443" i="13"/>
  <c r="D442" i="13"/>
  <c r="D441" i="13"/>
  <c r="D440" i="13"/>
  <c r="D439" i="13"/>
  <c r="D438" i="13"/>
  <c r="D437" i="13"/>
  <c r="D436" i="13"/>
  <c r="D435" i="13"/>
  <c r="D434" i="13"/>
  <c r="D433" i="13"/>
  <c r="D426" i="13"/>
  <c r="D425" i="13"/>
  <c r="D424" i="13"/>
  <c r="D423" i="13"/>
  <c r="D422" i="13"/>
  <c r="D421" i="13"/>
  <c r="D420" i="13"/>
  <c r="D419" i="13"/>
  <c r="D418" i="13"/>
  <c r="D417" i="13"/>
  <c r="D416" i="13"/>
  <c r="D415" i="13"/>
  <c r="D414" i="13"/>
  <c r="D413" i="13"/>
  <c r="D412" i="13"/>
  <c r="D411" i="13"/>
  <c r="D410" i="13"/>
  <c r="D409" i="13"/>
  <c r="D408" i="13"/>
  <c r="D407" i="13"/>
  <c r="D406" i="13"/>
  <c r="D405" i="13"/>
  <c r="D404" i="13"/>
  <c r="D403" i="13"/>
  <c r="D402" i="13"/>
  <c r="D401" i="13"/>
  <c r="D400" i="13"/>
  <c r="D399" i="13"/>
  <c r="D398" i="13"/>
  <c r="D397" i="13"/>
  <c r="D396" i="13"/>
  <c r="D395" i="13"/>
  <c r="D394" i="13"/>
  <c r="D393" i="13"/>
  <c r="D392" i="13"/>
  <c r="D391" i="13"/>
  <c r="D390" i="13"/>
  <c r="D389" i="13"/>
  <c r="D388" i="13"/>
  <c r="D387" i="13"/>
  <c r="D386" i="13"/>
  <c r="D385" i="13"/>
  <c r="D384" i="13"/>
  <c r="D383" i="13"/>
  <c r="D382" i="13"/>
  <c r="D381" i="13"/>
  <c r="D380" i="13"/>
  <c r="D379" i="13"/>
  <c r="D378" i="13"/>
  <c r="D377" i="13"/>
  <c r="D376" i="13"/>
  <c r="D375" i="13"/>
  <c r="D374" i="13"/>
  <c r="D373" i="13"/>
  <c r="D372" i="13"/>
  <c r="D371" i="13"/>
  <c r="D370" i="13"/>
  <c r="D369" i="13"/>
  <c r="D368" i="13"/>
  <c r="D367" i="13"/>
  <c r="D366" i="13"/>
  <c r="D365" i="13"/>
  <c r="D364" i="13"/>
  <c r="D363" i="13"/>
  <c r="D362" i="13"/>
  <c r="D361" i="13"/>
  <c r="D360" i="13"/>
  <c r="D359" i="13"/>
  <c r="D358" i="13"/>
  <c r="D357" i="13"/>
  <c r="D356" i="13"/>
  <c r="D355" i="13"/>
  <c r="D354" i="13"/>
  <c r="D353" i="13"/>
  <c r="D352" i="13"/>
  <c r="D351" i="13"/>
  <c r="D350" i="13"/>
  <c r="D349" i="13"/>
  <c r="D348" i="13"/>
  <c r="D347" i="13"/>
  <c r="D346" i="13"/>
  <c r="D345" i="13"/>
  <c r="D344" i="13"/>
  <c r="D343" i="13"/>
  <c r="D342" i="13"/>
  <c r="D341" i="13"/>
  <c r="D340" i="13"/>
  <c r="D339" i="13"/>
  <c r="D338" i="13"/>
  <c r="D337" i="13"/>
  <c r="D336" i="13"/>
  <c r="D335" i="13"/>
  <c r="D334" i="13"/>
  <c r="D333" i="13"/>
  <c r="D332" i="13"/>
  <c r="D331" i="13"/>
  <c r="D330" i="13"/>
  <c r="D329" i="13"/>
  <c r="D328" i="13"/>
  <c r="D327" i="13"/>
  <c r="D326" i="13"/>
  <c r="D325" i="13"/>
  <c r="D324" i="13"/>
  <c r="D323" i="13"/>
  <c r="D322" i="13"/>
  <c r="D321" i="13"/>
  <c r="D320" i="13"/>
  <c r="D319" i="13"/>
  <c r="D318" i="13"/>
  <c r="D317" i="13"/>
  <c r="D316" i="13"/>
  <c r="D315" i="13"/>
  <c r="D314" i="13"/>
  <c r="D313" i="13"/>
  <c r="D312" i="13"/>
  <c r="D311" i="13"/>
  <c r="D310" i="13"/>
  <c r="D309" i="13"/>
  <c r="D308" i="13"/>
  <c r="D307" i="13"/>
  <c r="D306" i="13"/>
  <c r="D305" i="13"/>
  <c r="D304" i="13"/>
  <c r="D303" i="13"/>
  <c r="D302" i="13"/>
  <c r="D301" i="13"/>
  <c r="D300" i="13"/>
  <c r="D299" i="13"/>
  <c r="D298" i="13"/>
  <c r="D297" i="13"/>
  <c r="D296" i="13"/>
  <c r="D295" i="13"/>
  <c r="D294" i="13"/>
  <c r="D293" i="13"/>
  <c r="D292" i="13"/>
  <c r="D291" i="13"/>
  <c r="D290" i="13"/>
  <c r="D289" i="13"/>
  <c r="D288" i="13"/>
  <c r="D287" i="13"/>
  <c r="D286" i="13"/>
  <c r="D285" i="13"/>
  <c r="D284" i="13"/>
  <c r="D283" i="13"/>
  <c r="D282" i="13"/>
  <c r="D281" i="13"/>
  <c r="D280" i="13"/>
  <c r="D279" i="13"/>
  <c r="D278" i="13"/>
  <c r="D277" i="13"/>
  <c r="D276" i="13"/>
  <c r="D275" i="13"/>
  <c r="D274" i="13"/>
  <c r="D273" i="13"/>
  <c r="D272" i="13"/>
  <c r="D271" i="13"/>
  <c r="D270" i="13"/>
  <c r="D269" i="13"/>
  <c r="D268" i="13"/>
  <c r="D267" i="13"/>
  <c r="D266" i="13"/>
  <c r="D265" i="13"/>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136" i="13"/>
  <c r="D135" i="13"/>
  <c r="D134" i="13"/>
  <c r="D133" i="13"/>
  <c r="D132" i="13"/>
  <c r="D131" i="13"/>
  <c r="D130" i="13"/>
  <c r="D129" i="13"/>
  <c r="D128" i="13"/>
  <c r="D127" i="13"/>
  <c r="D126" i="13"/>
  <c r="D125" i="13"/>
  <c r="D124" i="13"/>
  <c r="D123" i="13"/>
  <c r="D122" i="13"/>
  <c r="D121" i="13"/>
  <c r="D120" i="13"/>
  <c r="D119" i="13"/>
  <c r="D118" i="13"/>
  <c r="D117" i="13"/>
  <c r="D116" i="13"/>
  <c r="D115" i="13"/>
  <c r="D114" i="13"/>
  <c r="D113" i="13"/>
  <c r="D112" i="13"/>
  <c r="D111" i="13"/>
  <c r="D110" i="13"/>
  <c r="D109" i="13"/>
  <c r="D108" i="13"/>
  <c r="D107" i="13"/>
  <c r="D106" i="13"/>
  <c r="D105" i="13"/>
  <c r="D104" i="13"/>
  <c r="D103" i="13"/>
  <c r="D102" i="13"/>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I17" i="11"/>
  <c r="J17" i="11" s="1"/>
  <c r="G17" i="11"/>
  <c r="I16" i="11"/>
  <c r="J16" i="11" s="1"/>
  <c r="G16" i="11"/>
  <c r="I15" i="11"/>
  <c r="J15" i="11" s="1"/>
  <c r="G15" i="11"/>
  <c r="I14" i="11"/>
  <c r="J14" i="11" s="1"/>
  <c r="G14" i="11"/>
  <c r="I13" i="11"/>
  <c r="J13" i="11" s="1"/>
  <c r="G13" i="11"/>
  <c r="I12" i="11"/>
  <c r="J12" i="11" s="1"/>
  <c r="G12" i="11"/>
  <c r="I11" i="11"/>
  <c r="J11" i="11" s="1"/>
  <c r="G11" i="11"/>
  <c r="I10" i="11"/>
  <c r="J10" i="11" s="1"/>
  <c r="G10" i="11"/>
  <c r="I9" i="11"/>
  <c r="J9" i="11" s="1"/>
  <c r="F9" i="11"/>
  <c r="G9" i="11" s="1"/>
  <c r="C17" i="11"/>
  <c r="C16" i="11"/>
  <c r="C15" i="11"/>
  <c r="C14" i="11"/>
  <c r="C13" i="11"/>
  <c r="C12" i="11"/>
  <c r="C11" i="11"/>
  <c r="C10" i="11"/>
  <c r="C9" i="11"/>
  <c r="E249" i="5" l="1"/>
  <c r="H19" i="4"/>
  <c r="G18" i="4"/>
  <c r="H18" i="4"/>
  <c r="H20" i="4" l="1"/>
  <c r="D92" i="5"/>
  <c r="D135" i="5"/>
  <c r="D187" i="5"/>
  <c r="D192" i="5"/>
  <c r="D290" i="5"/>
  <c r="D344" i="5"/>
  <c r="D361" i="5"/>
  <c r="D386" i="5"/>
  <c r="D398" i="5"/>
  <c r="D429" i="5"/>
  <c r="D458" i="5"/>
  <c r="H468" i="5"/>
  <c r="E468" i="5" s="1"/>
  <c r="C468" i="5"/>
  <c r="H467" i="5"/>
  <c r="E467" i="5" s="1"/>
  <c r="C467" i="5"/>
  <c r="H466" i="5"/>
  <c r="E466" i="5" s="1"/>
  <c r="C466" i="5"/>
  <c r="H465" i="5"/>
  <c r="D465" i="5" s="1"/>
  <c r="C465" i="5"/>
  <c r="H464" i="5"/>
  <c r="E464" i="5" s="1"/>
  <c r="C464" i="5"/>
  <c r="H463" i="5"/>
  <c r="E463" i="5" s="1"/>
  <c r="C463" i="5"/>
  <c r="H462" i="5"/>
  <c r="E462" i="5" s="1"/>
  <c r="C462" i="5"/>
  <c r="H461" i="5"/>
  <c r="E461" i="5" s="1"/>
  <c r="C461" i="5"/>
  <c r="H460" i="5"/>
  <c r="E460" i="5" s="1"/>
  <c r="C460" i="5"/>
  <c r="H459" i="5"/>
  <c r="E459" i="5" s="1"/>
  <c r="C459" i="5"/>
  <c r="H458" i="5"/>
  <c r="E458" i="5" s="1"/>
  <c r="C458" i="5"/>
  <c r="H457" i="5"/>
  <c r="E457" i="5" s="1"/>
  <c r="C457" i="5"/>
  <c r="H456" i="5"/>
  <c r="E456" i="5" s="1"/>
  <c r="C456" i="5"/>
  <c r="H455" i="5"/>
  <c r="E455" i="5" s="1"/>
  <c r="C455" i="5"/>
  <c r="H454" i="5"/>
  <c r="E454" i="5" s="1"/>
  <c r="C454" i="5"/>
  <c r="H453" i="5"/>
  <c r="E453" i="5" s="1"/>
  <c r="C453" i="5"/>
  <c r="H452" i="5"/>
  <c r="E452" i="5" s="1"/>
  <c r="C452" i="5"/>
  <c r="H451" i="5"/>
  <c r="E451" i="5" s="1"/>
  <c r="C451" i="5"/>
  <c r="H450" i="5"/>
  <c r="E450" i="5" s="1"/>
  <c r="C450" i="5"/>
  <c r="H449" i="5"/>
  <c r="E449" i="5" s="1"/>
  <c r="C449" i="5"/>
  <c r="H448" i="5"/>
  <c r="E448" i="5" s="1"/>
  <c r="C448" i="5"/>
  <c r="H447" i="5"/>
  <c r="D447" i="5" s="1"/>
  <c r="C447" i="5"/>
  <c r="H446" i="5"/>
  <c r="E446" i="5" s="1"/>
  <c r="C446" i="5"/>
  <c r="H445" i="5"/>
  <c r="E445" i="5" s="1"/>
  <c r="C445" i="5"/>
  <c r="H444" i="5"/>
  <c r="D444" i="5" s="1"/>
  <c r="E444" i="5"/>
  <c r="C444" i="5"/>
  <c r="H443" i="5"/>
  <c r="E443" i="5" s="1"/>
  <c r="C443" i="5"/>
  <c r="H442" i="5"/>
  <c r="E442" i="5" s="1"/>
  <c r="C442" i="5"/>
  <c r="H441" i="5"/>
  <c r="D441" i="5" s="1"/>
  <c r="C441" i="5"/>
  <c r="H440" i="5"/>
  <c r="E440" i="5" s="1"/>
  <c r="C440" i="5"/>
  <c r="H439" i="5"/>
  <c r="E439" i="5" s="1"/>
  <c r="C439" i="5"/>
  <c r="H438" i="5"/>
  <c r="E438" i="5" s="1"/>
  <c r="C438" i="5"/>
  <c r="H437" i="5"/>
  <c r="E437" i="5" s="1"/>
  <c r="C437" i="5"/>
  <c r="H436" i="5"/>
  <c r="E436" i="5" s="1"/>
  <c r="C436" i="5"/>
  <c r="H435" i="5"/>
  <c r="E435" i="5" s="1"/>
  <c r="C435" i="5"/>
  <c r="H434" i="5"/>
  <c r="E434" i="5" s="1"/>
  <c r="C434" i="5"/>
  <c r="H433" i="5"/>
  <c r="E433" i="5" s="1"/>
  <c r="C433" i="5"/>
  <c r="H432" i="5"/>
  <c r="D432" i="5" s="1"/>
  <c r="E432" i="5"/>
  <c r="C432" i="5"/>
  <c r="H431" i="5"/>
  <c r="E431" i="5" s="1"/>
  <c r="C431" i="5"/>
  <c r="H430" i="5"/>
  <c r="E430" i="5" s="1"/>
  <c r="C430" i="5"/>
  <c r="H429" i="5"/>
  <c r="C429" i="5"/>
  <c r="H428" i="5"/>
  <c r="E428" i="5" s="1"/>
  <c r="C428" i="5"/>
  <c r="H427" i="5"/>
  <c r="E427" i="5" s="1"/>
  <c r="C427" i="5"/>
  <c r="H426" i="5"/>
  <c r="E426" i="5" s="1"/>
  <c r="C426" i="5"/>
  <c r="H425" i="5"/>
  <c r="E425" i="5" s="1"/>
  <c r="C425" i="5"/>
  <c r="H424" i="5"/>
  <c r="E424" i="5" s="1"/>
  <c r="C424" i="5"/>
  <c r="H423" i="5"/>
  <c r="D423" i="5" s="1"/>
  <c r="C423" i="5"/>
  <c r="H422" i="5"/>
  <c r="E422" i="5" s="1"/>
  <c r="C422" i="5"/>
  <c r="H421" i="5"/>
  <c r="E421" i="5" s="1"/>
  <c r="C421" i="5"/>
  <c r="H420" i="5"/>
  <c r="E420" i="5" s="1"/>
  <c r="C420" i="5"/>
  <c r="H419" i="5"/>
  <c r="E419" i="5" s="1"/>
  <c r="C419" i="5"/>
  <c r="H418" i="5"/>
  <c r="E418" i="5" s="1"/>
  <c r="C418" i="5"/>
  <c r="H417" i="5"/>
  <c r="E417" i="5" s="1"/>
  <c r="C417" i="5"/>
  <c r="H416" i="5"/>
  <c r="E416" i="5" s="1"/>
  <c r="C416" i="5"/>
  <c r="H415" i="5"/>
  <c r="E415" i="5" s="1"/>
  <c r="C415" i="5"/>
  <c r="H414" i="5"/>
  <c r="E414" i="5" s="1"/>
  <c r="C414" i="5"/>
  <c r="H413" i="5"/>
  <c r="E413" i="5" s="1"/>
  <c r="C413" i="5"/>
  <c r="H412" i="5"/>
  <c r="E412" i="5" s="1"/>
  <c r="C412" i="5"/>
  <c r="H411" i="5"/>
  <c r="D411" i="5" s="1"/>
  <c r="C411" i="5"/>
  <c r="H410" i="5"/>
  <c r="E410" i="5" s="1"/>
  <c r="C410" i="5"/>
  <c r="H409" i="5"/>
  <c r="E409" i="5" s="1"/>
  <c r="C409" i="5"/>
  <c r="H408" i="5"/>
  <c r="D408" i="5" s="1"/>
  <c r="E408" i="5"/>
  <c r="C408" i="5"/>
  <c r="H407" i="5"/>
  <c r="E407" i="5" s="1"/>
  <c r="C407" i="5"/>
  <c r="H406" i="5"/>
  <c r="E406" i="5" s="1"/>
  <c r="C406" i="5"/>
  <c r="H405" i="5"/>
  <c r="E405" i="5" s="1"/>
  <c r="C405" i="5"/>
  <c r="H404" i="5"/>
  <c r="E404" i="5" s="1"/>
  <c r="C404" i="5"/>
  <c r="H403" i="5"/>
  <c r="E403" i="5" s="1"/>
  <c r="C403" i="5"/>
  <c r="H402" i="5"/>
  <c r="E402" i="5" s="1"/>
  <c r="C402" i="5"/>
  <c r="H401" i="5"/>
  <c r="E401" i="5" s="1"/>
  <c r="C401" i="5"/>
  <c r="H400" i="5"/>
  <c r="E400" i="5" s="1"/>
  <c r="C400" i="5"/>
  <c r="H399" i="5"/>
  <c r="E399" i="5" s="1"/>
  <c r="C399" i="5"/>
  <c r="H398" i="5"/>
  <c r="E398" i="5" s="1"/>
  <c r="C398" i="5"/>
  <c r="H397" i="5"/>
  <c r="E397" i="5" s="1"/>
  <c r="C397" i="5"/>
  <c r="H396" i="5"/>
  <c r="D396" i="5" s="1"/>
  <c r="C396" i="5"/>
  <c r="H395" i="5"/>
  <c r="E395" i="5" s="1"/>
  <c r="C395" i="5"/>
  <c r="H394" i="5"/>
  <c r="E394" i="5" s="1"/>
  <c r="C394" i="5"/>
  <c r="H393" i="5"/>
  <c r="D393" i="5" s="1"/>
  <c r="C393" i="5"/>
  <c r="H392" i="5"/>
  <c r="E392" i="5" s="1"/>
  <c r="C392" i="5"/>
  <c r="H391" i="5"/>
  <c r="E391" i="5" s="1"/>
  <c r="C391" i="5"/>
  <c r="H390" i="5"/>
  <c r="E390" i="5" s="1"/>
  <c r="C390" i="5"/>
  <c r="H389" i="5"/>
  <c r="E389" i="5" s="1"/>
  <c r="C389" i="5"/>
  <c r="H388" i="5"/>
  <c r="E388" i="5" s="1"/>
  <c r="C388" i="5"/>
  <c r="H387" i="5"/>
  <c r="E387" i="5" s="1"/>
  <c r="C387" i="5"/>
  <c r="H386" i="5"/>
  <c r="E386" i="5" s="1"/>
  <c r="C386" i="5"/>
  <c r="H385" i="5"/>
  <c r="E385" i="5" s="1"/>
  <c r="C385" i="5"/>
  <c r="H384" i="5"/>
  <c r="E384" i="5" s="1"/>
  <c r="C384" i="5"/>
  <c r="H383" i="5"/>
  <c r="E383" i="5" s="1"/>
  <c r="C383" i="5"/>
  <c r="H382" i="5"/>
  <c r="D382" i="5" s="1"/>
  <c r="C382" i="5"/>
  <c r="H381" i="5"/>
  <c r="E381" i="5" s="1"/>
  <c r="C381" i="5"/>
  <c r="H380" i="5"/>
  <c r="E380" i="5" s="1"/>
  <c r="C380" i="5"/>
  <c r="H379" i="5"/>
  <c r="E379" i="5" s="1"/>
  <c r="C379" i="5"/>
  <c r="H378" i="5"/>
  <c r="D378" i="5" s="1"/>
  <c r="E378" i="5"/>
  <c r="C378" i="5"/>
  <c r="H377" i="5"/>
  <c r="E377" i="5" s="1"/>
  <c r="C377" i="5"/>
  <c r="H376" i="5"/>
  <c r="E376" i="5" s="1"/>
  <c r="C376" i="5"/>
  <c r="H375" i="5"/>
  <c r="D375" i="5" s="1"/>
  <c r="C375" i="5"/>
  <c r="H374" i="5"/>
  <c r="E374" i="5" s="1"/>
  <c r="C374" i="5"/>
  <c r="H373" i="5"/>
  <c r="E373" i="5" s="1"/>
  <c r="C373" i="5"/>
  <c r="H372" i="5"/>
  <c r="E372" i="5" s="1"/>
  <c r="C372" i="5"/>
  <c r="H371" i="5"/>
  <c r="E371" i="5" s="1"/>
  <c r="C371" i="5"/>
  <c r="H370" i="5"/>
  <c r="E370" i="5" s="1"/>
  <c r="C370" i="5"/>
  <c r="H369" i="5"/>
  <c r="D369" i="5" s="1"/>
  <c r="C369" i="5"/>
  <c r="H368" i="5"/>
  <c r="E368" i="5" s="1"/>
  <c r="C368" i="5"/>
  <c r="H367" i="5"/>
  <c r="E367" i="5" s="1"/>
  <c r="C367" i="5"/>
  <c r="H366" i="5"/>
  <c r="E366" i="5" s="1"/>
  <c r="C366" i="5"/>
  <c r="H365" i="5"/>
  <c r="E365" i="5" s="1"/>
  <c r="C365" i="5"/>
  <c r="H364" i="5"/>
  <c r="D364" i="5" s="1"/>
  <c r="C364" i="5"/>
  <c r="H363" i="5"/>
  <c r="E363" i="5" s="1"/>
  <c r="C363" i="5"/>
  <c r="H362" i="5"/>
  <c r="E362" i="5" s="1"/>
  <c r="C362" i="5"/>
  <c r="H361" i="5"/>
  <c r="E361" i="5" s="1"/>
  <c r="C361" i="5"/>
  <c r="H360" i="5"/>
  <c r="E360" i="5" s="1"/>
  <c r="C360" i="5"/>
  <c r="H359" i="5"/>
  <c r="E359" i="5" s="1"/>
  <c r="C359" i="5"/>
  <c r="H358" i="5"/>
  <c r="E358" i="5" s="1"/>
  <c r="C358" i="5"/>
  <c r="H357" i="5"/>
  <c r="D357" i="5" s="1"/>
  <c r="C357" i="5"/>
  <c r="H356" i="5"/>
  <c r="E356" i="5" s="1"/>
  <c r="C356" i="5"/>
  <c r="H355" i="5"/>
  <c r="E355" i="5" s="1"/>
  <c r="C355" i="5"/>
  <c r="H354" i="5"/>
  <c r="D354" i="5" s="1"/>
  <c r="E354" i="5"/>
  <c r="C354" i="5"/>
  <c r="H353" i="5"/>
  <c r="E353" i="5" s="1"/>
  <c r="C353" i="5"/>
  <c r="H352" i="5"/>
  <c r="E352" i="5" s="1"/>
  <c r="C352" i="5"/>
  <c r="H351" i="5"/>
  <c r="E351" i="5" s="1"/>
  <c r="C351" i="5"/>
  <c r="H350" i="5"/>
  <c r="E350" i="5" s="1"/>
  <c r="C350" i="5"/>
  <c r="H349" i="5"/>
  <c r="E349" i="5" s="1"/>
  <c r="C349" i="5"/>
  <c r="H348" i="5"/>
  <c r="E348" i="5" s="1"/>
  <c r="C348" i="5"/>
  <c r="H347" i="5"/>
  <c r="E347" i="5" s="1"/>
  <c r="C347" i="5"/>
  <c r="H346" i="5"/>
  <c r="D346" i="5" s="1"/>
  <c r="C346" i="5"/>
  <c r="H345" i="5"/>
  <c r="E345" i="5" s="1"/>
  <c r="C345" i="5"/>
  <c r="H344" i="5"/>
  <c r="E344" i="5" s="1"/>
  <c r="C344" i="5"/>
  <c r="H343" i="5"/>
  <c r="E343" i="5" s="1"/>
  <c r="C343" i="5"/>
  <c r="H342" i="5"/>
  <c r="D342" i="5" s="1"/>
  <c r="C342" i="5"/>
  <c r="H341" i="5"/>
  <c r="E341" i="5" s="1"/>
  <c r="C341" i="5"/>
  <c r="H340" i="5"/>
  <c r="E340" i="5" s="1"/>
  <c r="C340" i="5"/>
  <c r="H339" i="5"/>
  <c r="D339" i="5" s="1"/>
  <c r="C339" i="5"/>
  <c r="H338" i="5"/>
  <c r="E338" i="5" s="1"/>
  <c r="C338" i="5"/>
  <c r="H337" i="5"/>
  <c r="E337" i="5" s="1"/>
  <c r="C337" i="5"/>
  <c r="H336" i="5"/>
  <c r="D336" i="5" s="1"/>
  <c r="C336" i="5"/>
  <c r="H335" i="5"/>
  <c r="E335" i="5" s="1"/>
  <c r="C335" i="5"/>
  <c r="H334" i="5"/>
  <c r="E334" i="5" s="1"/>
  <c r="C334" i="5"/>
  <c r="H333" i="5"/>
  <c r="E333" i="5" s="1"/>
  <c r="C333" i="5"/>
  <c r="H332" i="5"/>
  <c r="E332" i="5" s="1"/>
  <c r="C332" i="5"/>
  <c r="H331" i="5"/>
  <c r="E331" i="5" s="1"/>
  <c r="C331" i="5"/>
  <c r="H330" i="5"/>
  <c r="E330" i="5" s="1"/>
  <c r="C330" i="5"/>
  <c r="H329" i="5"/>
  <c r="E329" i="5" s="1"/>
  <c r="C329" i="5"/>
  <c r="H328" i="5"/>
  <c r="D328" i="5" s="1"/>
  <c r="C328" i="5"/>
  <c r="H327" i="5"/>
  <c r="E327" i="5" s="1"/>
  <c r="C327" i="5"/>
  <c r="H326" i="5"/>
  <c r="E326" i="5" s="1"/>
  <c r="C326" i="5"/>
  <c r="H325" i="5"/>
  <c r="E325" i="5" s="1"/>
  <c r="C325" i="5"/>
  <c r="H324" i="5"/>
  <c r="E324" i="5" s="1"/>
  <c r="C324" i="5"/>
  <c r="H323" i="5"/>
  <c r="E323" i="5" s="1"/>
  <c r="C323" i="5"/>
  <c r="H322" i="5"/>
  <c r="E322" i="5" s="1"/>
  <c r="C322" i="5"/>
  <c r="H321" i="5"/>
  <c r="D321" i="5" s="1"/>
  <c r="C321" i="5"/>
  <c r="H320" i="5"/>
  <c r="E320" i="5" s="1"/>
  <c r="C320" i="5"/>
  <c r="H319" i="5"/>
  <c r="E319" i="5" s="1"/>
  <c r="C319" i="5"/>
  <c r="H318" i="5"/>
  <c r="E318" i="5" s="1"/>
  <c r="C318" i="5"/>
  <c r="H317" i="5"/>
  <c r="E317" i="5" s="1"/>
  <c r="C317" i="5"/>
  <c r="H316" i="5"/>
  <c r="E316" i="5" s="1"/>
  <c r="C316" i="5"/>
  <c r="H315" i="5"/>
  <c r="E315" i="5" s="1"/>
  <c r="C315" i="5"/>
  <c r="H314" i="5"/>
  <c r="E314" i="5" s="1"/>
  <c r="C314" i="5"/>
  <c r="H313" i="5"/>
  <c r="E313" i="5" s="1"/>
  <c r="C313" i="5"/>
  <c r="H312" i="5"/>
  <c r="E312" i="5" s="1"/>
  <c r="C312" i="5"/>
  <c r="H311" i="5"/>
  <c r="E311" i="5" s="1"/>
  <c r="C311" i="5"/>
  <c r="H310" i="5"/>
  <c r="D310" i="5" s="1"/>
  <c r="C310" i="5"/>
  <c r="H309" i="5"/>
  <c r="E309" i="5" s="1"/>
  <c r="C309" i="5"/>
  <c r="H308" i="5"/>
  <c r="E308" i="5" s="1"/>
  <c r="C308" i="5"/>
  <c r="H307" i="5"/>
  <c r="E307" i="5" s="1"/>
  <c r="C307" i="5"/>
  <c r="H306" i="5"/>
  <c r="D306" i="5" s="1"/>
  <c r="C306" i="5"/>
  <c r="H305" i="5"/>
  <c r="E305" i="5" s="1"/>
  <c r="C305" i="5"/>
  <c r="H304" i="5"/>
  <c r="E304" i="5" s="1"/>
  <c r="C304" i="5"/>
  <c r="H303" i="5"/>
  <c r="E303" i="5" s="1"/>
  <c r="C303" i="5"/>
  <c r="H302" i="5"/>
  <c r="E302" i="5" s="1"/>
  <c r="C302" i="5"/>
  <c r="H301" i="5"/>
  <c r="E301" i="5" s="1"/>
  <c r="C301" i="5"/>
  <c r="H300" i="5"/>
  <c r="D300" i="5" s="1"/>
  <c r="E300" i="5"/>
  <c r="C300" i="5"/>
  <c r="H299" i="5"/>
  <c r="E299" i="5" s="1"/>
  <c r="C299" i="5"/>
  <c r="H298" i="5"/>
  <c r="E298" i="5" s="1"/>
  <c r="C298" i="5"/>
  <c r="H297" i="5"/>
  <c r="D297" i="5" s="1"/>
  <c r="C297" i="5"/>
  <c r="H296" i="5"/>
  <c r="E296" i="5" s="1"/>
  <c r="C296" i="5"/>
  <c r="H295" i="5"/>
  <c r="E295" i="5" s="1"/>
  <c r="C295" i="5"/>
  <c r="H294" i="5"/>
  <c r="E294" i="5" s="1"/>
  <c r="C294" i="5"/>
  <c r="H293" i="5"/>
  <c r="E293" i="5" s="1"/>
  <c r="C293" i="5"/>
  <c r="H292" i="5"/>
  <c r="D292" i="5" s="1"/>
  <c r="C292" i="5"/>
  <c r="H291" i="5"/>
  <c r="E291" i="5" s="1"/>
  <c r="C291" i="5"/>
  <c r="H290" i="5"/>
  <c r="E290" i="5" s="1"/>
  <c r="C290" i="5"/>
  <c r="H289" i="5"/>
  <c r="E289" i="5" s="1"/>
  <c r="C289" i="5"/>
  <c r="H288" i="5"/>
  <c r="D288" i="5" s="1"/>
  <c r="C288" i="5"/>
  <c r="H287" i="5"/>
  <c r="E287" i="5" s="1"/>
  <c r="C287" i="5"/>
  <c r="H286" i="5"/>
  <c r="E286" i="5" s="1"/>
  <c r="C286" i="5"/>
  <c r="H285" i="5"/>
  <c r="D285" i="5" s="1"/>
  <c r="C285" i="5"/>
  <c r="H284" i="5"/>
  <c r="E284" i="5" s="1"/>
  <c r="C284" i="5"/>
  <c r="H283" i="5"/>
  <c r="E283" i="5" s="1"/>
  <c r="C283" i="5"/>
  <c r="H282" i="5"/>
  <c r="E282" i="5" s="1"/>
  <c r="C282" i="5"/>
  <c r="H281" i="5"/>
  <c r="E281" i="5" s="1"/>
  <c r="C281" i="5"/>
  <c r="H280" i="5"/>
  <c r="E280" i="5" s="1"/>
  <c r="C280" i="5"/>
  <c r="H279" i="5"/>
  <c r="E279" i="5" s="1"/>
  <c r="C279" i="5"/>
  <c r="H278" i="5"/>
  <c r="E278" i="5" s="1"/>
  <c r="C278" i="5"/>
  <c r="H277" i="5"/>
  <c r="E277" i="5" s="1"/>
  <c r="C277" i="5"/>
  <c r="H276" i="5"/>
  <c r="E276" i="5" s="1"/>
  <c r="C276" i="5"/>
  <c r="H275" i="5"/>
  <c r="E275" i="5" s="1"/>
  <c r="C275" i="5"/>
  <c r="H274" i="5"/>
  <c r="D274" i="5" s="1"/>
  <c r="C274" i="5"/>
  <c r="H273" i="5"/>
  <c r="E273" i="5" s="1"/>
  <c r="C273" i="5"/>
  <c r="H272" i="5"/>
  <c r="E272" i="5" s="1"/>
  <c r="C272" i="5"/>
  <c r="H271" i="5"/>
  <c r="E271" i="5" s="1"/>
  <c r="C271" i="5"/>
  <c r="H270" i="5"/>
  <c r="D270" i="5" s="1"/>
  <c r="C270" i="5"/>
  <c r="H269" i="5"/>
  <c r="E269" i="5" s="1"/>
  <c r="C269" i="5"/>
  <c r="H268" i="5"/>
  <c r="E268" i="5" s="1"/>
  <c r="C268" i="5"/>
  <c r="H267" i="5"/>
  <c r="D267" i="5" s="1"/>
  <c r="C267" i="5"/>
  <c r="H266" i="5"/>
  <c r="E266" i="5" s="1"/>
  <c r="C266" i="5"/>
  <c r="H265" i="5"/>
  <c r="E265" i="5" s="1"/>
  <c r="C265" i="5"/>
  <c r="H264" i="5"/>
  <c r="D264" i="5" s="1"/>
  <c r="C264" i="5"/>
  <c r="H263" i="5"/>
  <c r="E263" i="5" s="1"/>
  <c r="C263" i="5"/>
  <c r="H262" i="5"/>
  <c r="E262" i="5" s="1"/>
  <c r="C262" i="5"/>
  <c r="H261" i="5"/>
  <c r="E261" i="5" s="1"/>
  <c r="C261" i="5"/>
  <c r="H260" i="5"/>
  <c r="E260" i="5" s="1"/>
  <c r="C260" i="5"/>
  <c r="H259" i="5"/>
  <c r="E259" i="5" s="1"/>
  <c r="C259" i="5"/>
  <c r="H258" i="5"/>
  <c r="E258" i="5" s="1"/>
  <c r="C258" i="5"/>
  <c r="H257" i="5"/>
  <c r="E257" i="5" s="1"/>
  <c r="C257" i="5"/>
  <c r="H256" i="5"/>
  <c r="D256" i="5" s="1"/>
  <c r="C256" i="5"/>
  <c r="H255" i="5"/>
  <c r="E255" i="5" s="1"/>
  <c r="C255" i="5"/>
  <c r="H254" i="5"/>
  <c r="E254" i="5" s="1"/>
  <c r="C254" i="5"/>
  <c r="H253" i="5"/>
  <c r="E253" i="5" s="1"/>
  <c r="C253" i="5"/>
  <c r="H252" i="5"/>
  <c r="E252" i="5" s="1"/>
  <c r="C252" i="5"/>
  <c r="H251" i="5"/>
  <c r="E251" i="5" s="1"/>
  <c r="C251" i="5"/>
  <c r="H250" i="5"/>
  <c r="E250" i="5" s="1"/>
  <c r="C250" i="5"/>
  <c r="H248" i="5"/>
  <c r="D248" i="5" s="1"/>
  <c r="C248" i="5"/>
  <c r="H247" i="5"/>
  <c r="E247" i="5" s="1"/>
  <c r="C247" i="5"/>
  <c r="H246" i="5"/>
  <c r="E246" i="5" s="1"/>
  <c r="C246" i="5"/>
  <c r="H245" i="5"/>
  <c r="E245" i="5" s="1"/>
  <c r="C245" i="5"/>
  <c r="H244" i="5"/>
  <c r="E244" i="5" s="1"/>
  <c r="C244" i="5"/>
  <c r="H243" i="5"/>
  <c r="E243" i="5" s="1"/>
  <c r="C243" i="5"/>
  <c r="H242" i="5"/>
  <c r="E242" i="5" s="1"/>
  <c r="C242" i="5"/>
  <c r="H241" i="5"/>
  <c r="D241" i="5" s="1"/>
  <c r="C241" i="5"/>
  <c r="H240" i="5"/>
  <c r="E240" i="5" s="1"/>
  <c r="C240" i="5"/>
  <c r="H239" i="5"/>
  <c r="E239" i="5" s="1"/>
  <c r="C239" i="5"/>
  <c r="H238" i="5"/>
  <c r="D238" i="5" s="1"/>
  <c r="C238" i="5"/>
  <c r="H237" i="5"/>
  <c r="E237" i="5" s="1"/>
  <c r="C237" i="5"/>
  <c r="H236" i="5"/>
  <c r="E236" i="5" s="1"/>
  <c r="C236" i="5"/>
  <c r="H235" i="5"/>
  <c r="E235" i="5" s="1"/>
  <c r="C235" i="5"/>
  <c r="H234" i="5"/>
  <c r="E234" i="5" s="1"/>
  <c r="C234" i="5"/>
  <c r="H233" i="5"/>
  <c r="D233" i="5" s="1"/>
  <c r="C233" i="5"/>
  <c r="H232" i="5"/>
  <c r="E232" i="5" s="1"/>
  <c r="C232" i="5"/>
  <c r="H231" i="5"/>
  <c r="D231" i="5" s="1"/>
  <c r="C231" i="5"/>
  <c r="H230" i="5"/>
  <c r="D230" i="5" s="1"/>
  <c r="C230" i="5"/>
  <c r="H229" i="5"/>
  <c r="E229" i="5" s="1"/>
  <c r="C229" i="5"/>
  <c r="H228" i="5"/>
  <c r="E228" i="5" s="1"/>
  <c r="C228" i="5"/>
  <c r="H227" i="5"/>
  <c r="D227" i="5" s="1"/>
  <c r="C227" i="5"/>
  <c r="H226" i="5"/>
  <c r="E226" i="5" s="1"/>
  <c r="C226" i="5"/>
  <c r="H225" i="5"/>
  <c r="E225" i="5" s="1"/>
  <c r="C225" i="5"/>
  <c r="H224" i="5"/>
  <c r="D224" i="5" s="1"/>
  <c r="C224" i="5"/>
  <c r="H223" i="5"/>
  <c r="E223" i="5" s="1"/>
  <c r="C223" i="5"/>
  <c r="H222" i="5"/>
  <c r="E222" i="5" s="1"/>
  <c r="C222" i="5"/>
  <c r="H221" i="5"/>
  <c r="D221" i="5" s="1"/>
  <c r="C221" i="5"/>
  <c r="H220" i="5"/>
  <c r="D220" i="5" s="1"/>
  <c r="C220" i="5"/>
  <c r="H219" i="5"/>
  <c r="E219" i="5" s="1"/>
  <c r="C219" i="5"/>
  <c r="H218" i="5"/>
  <c r="D218" i="5" s="1"/>
  <c r="C218" i="5"/>
  <c r="H217" i="5"/>
  <c r="D217" i="5" s="1"/>
  <c r="C217" i="5"/>
  <c r="H216" i="5"/>
  <c r="E216" i="5" s="1"/>
  <c r="C216" i="5"/>
  <c r="H215" i="5"/>
  <c r="D215" i="5" s="1"/>
  <c r="C215" i="5"/>
  <c r="H214" i="5"/>
  <c r="D214" i="5" s="1"/>
  <c r="C214" i="5"/>
  <c r="H213" i="5"/>
  <c r="E213" i="5" s="1"/>
  <c r="C213" i="5"/>
  <c r="H212" i="5"/>
  <c r="D212" i="5" s="1"/>
  <c r="C212" i="5"/>
  <c r="H211" i="5"/>
  <c r="E211" i="5" s="1"/>
  <c r="C211" i="5"/>
  <c r="H210" i="5"/>
  <c r="E210" i="5" s="1"/>
  <c r="C210" i="5"/>
  <c r="H209" i="5"/>
  <c r="E209" i="5" s="1"/>
  <c r="C209" i="5"/>
  <c r="H208" i="5"/>
  <c r="E208" i="5" s="1"/>
  <c r="C208" i="5"/>
  <c r="H207" i="5"/>
  <c r="E207" i="5" s="1"/>
  <c r="C207" i="5"/>
  <c r="H206" i="5"/>
  <c r="E206" i="5" s="1"/>
  <c r="C206" i="5"/>
  <c r="H205" i="5"/>
  <c r="D205" i="5" s="1"/>
  <c r="C205" i="5"/>
  <c r="H204" i="5"/>
  <c r="E204" i="5" s="1"/>
  <c r="C204" i="5"/>
  <c r="H203" i="5"/>
  <c r="E203" i="5" s="1"/>
  <c r="C203" i="5"/>
  <c r="H202" i="5"/>
  <c r="E202" i="5" s="1"/>
  <c r="C202" i="5"/>
  <c r="H201" i="5"/>
  <c r="E201" i="5" s="1"/>
  <c r="C201" i="5"/>
  <c r="H200" i="5"/>
  <c r="E200" i="5" s="1"/>
  <c r="C200" i="5"/>
  <c r="H199" i="5"/>
  <c r="E199" i="5" s="1"/>
  <c r="C199" i="5"/>
  <c r="H198" i="5"/>
  <c r="E198" i="5" s="1"/>
  <c r="C198" i="5"/>
  <c r="H197" i="5"/>
  <c r="E197" i="5" s="1"/>
  <c r="C197" i="5"/>
  <c r="H196" i="5"/>
  <c r="D196" i="5" s="1"/>
  <c r="C196" i="5"/>
  <c r="H195" i="5"/>
  <c r="E195" i="5" s="1"/>
  <c r="C195" i="5"/>
  <c r="H194" i="5"/>
  <c r="D194" i="5" s="1"/>
  <c r="C194" i="5"/>
  <c r="H193" i="5"/>
  <c r="E193" i="5" s="1"/>
  <c r="C193" i="5"/>
  <c r="H192" i="5"/>
  <c r="E192" i="5" s="1"/>
  <c r="C192" i="5"/>
  <c r="H191" i="5"/>
  <c r="D191" i="5" s="1"/>
  <c r="C191" i="5"/>
  <c r="H190" i="5"/>
  <c r="E190" i="5" s="1"/>
  <c r="C190" i="5"/>
  <c r="H189" i="5"/>
  <c r="E189" i="5" s="1"/>
  <c r="C189" i="5"/>
  <c r="H188" i="5"/>
  <c r="D188" i="5" s="1"/>
  <c r="C188" i="5"/>
  <c r="H187" i="5"/>
  <c r="E187" i="5" s="1"/>
  <c r="C187" i="5"/>
  <c r="H186" i="5"/>
  <c r="E186" i="5" s="1"/>
  <c r="C186" i="5"/>
  <c r="H185" i="5"/>
  <c r="D185" i="5" s="1"/>
  <c r="C185" i="5"/>
  <c r="H184" i="5"/>
  <c r="E184" i="5" s="1"/>
  <c r="C184" i="5"/>
  <c r="H183" i="5"/>
  <c r="E183" i="5" s="1"/>
  <c r="C183" i="5"/>
  <c r="H182" i="5"/>
  <c r="E182" i="5" s="1"/>
  <c r="C182" i="5"/>
  <c r="H181" i="5"/>
  <c r="E181" i="5" s="1"/>
  <c r="C181" i="5"/>
  <c r="H180" i="5"/>
  <c r="E180" i="5" s="1"/>
  <c r="C180" i="5"/>
  <c r="H179" i="5"/>
  <c r="D179" i="5" s="1"/>
  <c r="C179" i="5"/>
  <c r="H178" i="5"/>
  <c r="D178" i="5" s="1"/>
  <c r="C178" i="5"/>
  <c r="H177" i="5"/>
  <c r="E177" i="5" s="1"/>
  <c r="C177" i="5"/>
  <c r="H176" i="5"/>
  <c r="D176" i="5" s="1"/>
  <c r="C176" i="5"/>
  <c r="H175" i="5"/>
  <c r="E175" i="5" s="1"/>
  <c r="C175" i="5"/>
  <c r="H174" i="5"/>
  <c r="E174" i="5" s="1"/>
  <c r="C174" i="5"/>
  <c r="H173" i="5"/>
  <c r="E173" i="5" s="1"/>
  <c r="C173" i="5"/>
  <c r="H172" i="5"/>
  <c r="E172" i="5" s="1"/>
  <c r="C172" i="5"/>
  <c r="H171" i="5"/>
  <c r="E171" i="5" s="1"/>
  <c r="C171" i="5"/>
  <c r="H170" i="5"/>
  <c r="E170" i="5" s="1"/>
  <c r="C170" i="5"/>
  <c r="H169" i="5"/>
  <c r="D169" i="5" s="1"/>
  <c r="E169" i="5"/>
  <c r="C169" i="5"/>
  <c r="H168" i="5"/>
  <c r="E168" i="5" s="1"/>
  <c r="C168" i="5"/>
  <c r="H167" i="5"/>
  <c r="D167" i="5" s="1"/>
  <c r="C167" i="5"/>
  <c r="H166" i="5"/>
  <c r="E166" i="5" s="1"/>
  <c r="C166" i="5"/>
  <c r="H165" i="5"/>
  <c r="E165" i="5" s="1"/>
  <c r="C165" i="5"/>
  <c r="H164" i="5"/>
  <c r="E164" i="5" s="1"/>
  <c r="C164" i="5"/>
  <c r="H163" i="5"/>
  <c r="E163" i="5" s="1"/>
  <c r="C163" i="5"/>
  <c r="H162" i="5"/>
  <c r="E162" i="5" s="1"/>
  <c r="C162" i="5"/>
  <c r="H161" i="5"/>
  <c r="E161" i="5" s="1"/>
  <c r="C161" i="5"/>
  <c r="H160" i="5"/>
  <c r="E160" i="5" s="1"/>
  <c r="C160" i="5"/>
  <c r="H159" i="5"/>
  <c r="E159" i="5" s="1"/>
  <c r="C159" i="5"/>
  <c r="H158" i="5"/>
  <c r="D158" i="5" s="1"/>
  <c r="C158" i="5"/>
  <c r="H157" i="5"/>
  <c r="E157" i="5" s="1"/>
  <c r="C157" i="5"/>
  <c r="H156" i="5"/>
  <c r="E156" i="5" s="1"/>
  <c r="C156" i="5"/>
  <c r="H155" i="5"/>
  <c r="E155" i="5" s="1"/>
  <c r="C155" i="5"/>
  <c r="H154" i="5"/>
  <c r="D154" i="5" s="1"/>
  <c r="C154" i="5"/>
  <c r="H153" i="5"/>
  <c r="E153" i="5" s="1"/>
  <c r="C153" i="5"/>
  <c r="H152" i="5"/>
  <c r="E152" i="5" s="1"/>
  <c r="C152" i="5"/>
  <c r="H151" i="5"/>
  <c r="D151" i="5" s="1"/>
  <c r="C151" i="5"/>
  <c r="H150" i="5"/>
  <c r="E150" i="5" s="1"/>
  <c r="C150" i="5"/>
  <c r="H149" i="5"/>
  <c r="E149" i="5" s="1"/>
  <c r="C149" i="5"/>
  <c r="H148" i="5"/>
  <c r="D148" i="5" s="1"/>
  <c r="C148" i="5"/>
  <c r="H147" i="5"/>
  <c r="E147" i="5" s="1"/>
  <c r="C147" i="5"/>
  <c r="H146" i="5"/>
  <c r="E146" i="5" s="1"/>
  <c r="C146" i="5"/>
  <c r="H145" i="5"/>
  <c r="E145" i="5" s="1"/>
  <c r="H144" i="5"/>
  <c r="E144" i="5" s="1"/>
  <c r="C144" i="5"/>
  <c r="H143" i="5"/>
  <c r="E143" i="5" s="1"/>
  <c r="C143" i="5"/>
  <c r="H142" i="5"/>
  <c r="E142" i="5" s="1"/>
  <c r="C142" i="5"/>
  <c r="H141" i="5"/>
  <c r="D141" i="5" s="1"/>
  <c r="C141" i="5"/>
  <c r="H140" i="5"/>
  <c r="E140" i="5" s="1"/>
  <c r="C140" i="5"/>
  <c r="H139" i="5"/>
  <c r="E139" i="5" s="1"/>
  <c r="C139" i="5"/>
  <c r="H138" i="5"/>
  <c r="D138" i="5" s="1"/>
  <c r="C138" i="5"/>
  <c r="H137" i="5"/>
  <c r="E137" i="5" s="1"/>
  <c r="C137" i="5"/>
  <c r="H136" i="5"/>
  <c r="E136" i="5" s="1"/>
  <c r="C136" i="5"/>
  <c r="H135" i="5"/>
  <c r="C135" i="5"/>
  <c r="H134" i="5"/>
  <c r="E134" i="5" s="1"/>
  <c r="C134" i="5"/>
  <c r="H133" i="5"/>
  <c r="E133" i="5" s="1"/>
  <c r="C133" i="5"/>
  <c r="H132" i="5"/>
  <c r="D132" i="5" s="1"/>
  <c r="C132" i="5"/>
  <c r="H131" i="5"/>
  <c r="E131" i="5" s="1"/>
  <c r="H130" i="5"/>
  <c r="D130" i="5" s="1"/>
  <c r="C130" i="5"/>
  <c r="H129" i="5"/>
  <c r="D129" i="5" s="1"/>
  <c r="C129" i="5"/>
  <c r="H128" i="5"/>
  <c r="D128" i="5" s="1"/>
  <c r="C128" i="5"/>
  <c r="H127" i="5"/>
  <c r="D127" i="5" s="1"/>
  <c r="C127" i="5"/>
  <c r="H126" i="5"/>
  <c r="D126" i="5" s="1"/>
  <c r="C126" i="5"/>
  <c r="H125" i="5"/>
  <c r="E125" i="5" s="1"/>
  <c r="C125" i="5"/>
  <c r="H124" i="5"/>
  <c r="D124" i="5" s="1"/>
  <c r="C124" i="5"/>
  <c r="H123" i="5"/>
  <c r="D123" i="5" s="1"/>
  <c r="C123" i="5"/>
  <c r="H122" i="5"/>
  <c r="D122" i="5" s="1"/>
  <c r="C122" i="5"/>
  <c r="H121" i="5"/>
  <c r="D121" i="5" s="1"/>
  <c r="C121" i="5"/>
  <c r="H120" i="5"/>
  <c r="D120" i="5" s="1"/>
  <c r="C120" i="5"/>
  <c r="H119" i="5"/>
  <c r="D119" i="5" s="1"/>
  <c r="C119" i="5"/>
  <c r="H118" i="5"/>
  <c r="D118" i="5" s="1"/>
  <c r="C118" i="5"/>
  <c r="H117" i="5"/>
  <c r="D117" i="5" s="1"/>
  <c r="C117" i="5"/>
  <c r="H116" i="5"/>
  <c r="E116" i="5" s="1"/>
  <c r="C116" i="5"/>
  <c r="H115" i="5"/>
  <c r="D115" i="5" s="1"/>
  <c r="C115" i="5"/>
  <c r="H114" i="5"/>
  <c r="D114" i="5" s="1"/>
  <c r="C114" i="5"/>
  <c r="H113" i="5"/>
  <c r="D113" i="5" s="1"/>
  <c r="C113" i="5"/>
  <c r="H112" i="5"/>
  <c r="D112" i="5" s="1"/>
  <c r="C112" i="5"/>
  <c r="H111" i="5"/>
  <c r="D111" i="5" s="1"/>
  <c r="C111" i="5"/>
  <c r="H110" i="5"/>
  <c r="E110" i="5" s="1"/>
  <c r="C110" i="5"/>
  <c r="H109" i="5"/>
  <c r="D109" i="5" s="1"/>
  <c r="C109" i="5"/>
  <c r="H108" i="5"/>
  <c r="D108" i="5" s="1"/>
  <c r="C108" i="5"/>
  <c r="H107" i="5"/>
  <c r="D107" i="5" s="1"/>
  <c r="E107" i="5"/>
  <c r="C107" i="5"/>
  <c r="H106" i="5"/>
  <c r="D106" i="5" s="1"/>
  <c r="C106" i="5"/>
  <c r="H105" i="5"/>
  <c r="D105" i="5" s="1"/>
  <c r="C105" i="5"/>
  <c r="H104" i="5"/>
  <c r="E104" i="5" s="1"/>
  <c r="C104" i="5"/>
  <c r="H103" i="5"/>
  <c r="D103" i="5" s="1"/>
  <c r="C103" i="5"/>
  <c r="H102" i="5"/>
  <c r="D102" i="5" s="1"/>
  <c r="C102" i="5"/>
  <c r="H101" i="5"/>
  <c r="D101" i="5" s="1"/>
  <c r="C101" i="5"/>
  <c r="H100" i="5"/>
  <c r="D100" i="5" s="1"/>
  <c r="C100" i="5"/>
  <c r="H99" i="5"/>
  <c r="D99" i="5" s="1"/>
  <c r="C99" i="5"/>
  <c r="H98" i="5"/>
  <c r="E98" i="5" s="1"/>
  <c r="C98" i="5"/>
  <c r="H97" i="5"/>
  <c r="D97" i="5" s="1"/>
  <c r="C97" i="5"/>
  <c r="H96" i="5"/>
  <c r="D96" i="5" s="1"/>
  <c r="C96" i="5"/>
  <c r="H95" i="5"/>
  <c r="E95" i="5" s="1"/>
  <c r="C95" i="5"/>
  <c r="H94" i="5"/>
  <c r="D94" i="5" s="1"/>
  <c r="C94" i="5"/>
  <c r="H93" i="5"/>
  <c r="D93" i="5" s="1"/>
  <c r="C93" i="5"/>
  <c r="H92" i="5"/>
  <c r="E92" i="5" s="1"/>
  <c r="C92" i="5"/>
  <c r="H91" i="5"/>
  <c r="D91" i="5" s="1"/>
  <c r="C91" i="5"/>
  <c r="H90" i="5"/>
  <c r="D90" i="5" s="1"/>
  <c r="C90" i="5"/>
  <c r="H89" i="5"/>
  <c r="D89" i="5" s="1"/>
  <c r="C89" i="5"/>
  <c r="H88" i="5"/>
  <c r="D88" i="5" s="1"/>
  <c r="C88" i="5"/>
  <c r="H87" i="5"/>
  <c r="D87" i="5" s="1"/>
  <c r="C87" i="5"/>
  <c r="H85" i="5"/>
  <c r="E85" i="5" s="1"/>
  <c r="C85" i="5"/>
  <c r="H84" i="5"/>
  <c r="D84" i="5" s="1"/>
  <c r="C84" i="5"/>
  <c r="H83" i="5"/>
  <c r="D83" i="5" s="1"/>
  <c r="C83" i="5"/>
  <c r="H82" i="5"/>
  <c r="D82" i="5" s="1"/>
  <c r="C82" i="5"/>
  <c r="H81" i="5"/>
  <c r="D81" i="5" s="1"/>
  <c r="C81" i="5"/>
  <c r="H80" i="5"/>
  <c r="D80" i="5" s="1"/>
  <c r="C80" i="5"/>
  <c r="H79" i="5"/>
  <c r="D79" i="5" s="1"/>
  <c r="E79" i="5"/>
  <c r="C79" i="5"/>
  <c r="H78" i="5"/>
  <c r="D78" i="5" s="1"/>
  <c r="C78" i="5"/>
  <c r="H77" i="5"/>
  <c r="D77" i="5" s="1"/>
  <c r="C77" i="5"/>
  <c r="H76" i="5"/>
  <c r="D76" i="5" s="1"/>
  <c r="C76" i="5"/>
  <c r="H75" i="5"/>
  <c r="D75" i="5" s="1"/>
  <c r="C75" i="5"/>
  <c r="H74" i="5"/>
  <c r="D74" i="5" s="1"/>
  <c r="C74" i="5"/>
  <c r="H73" i="5"/>
  <c r="E73" i="5" s="1"/>
  <c r="C73" i="5"/>
  <c r="H72" i="5"/>
  <c r="D72" i="5" s="1"/>
  <c r="C72" i="5"/>
  <c r="H71" i="5"/>
  <c r="D71" i="5" s="1"/>
  <c r="C71" i="5"/>
  <c r="H70" i="5"/>
  <c r="D70" i="5" s="1"/>
  <c r="E70" i="5"/>
  <c r="C70" i="5"/>
  <c r="H69" i="5"/>
  <c r="D69" i="5" s="1"/>
  <c r="C69" i="5"/>
  <c r="H68" i="5"/>
  <c r="D68" i="5" s="1"/>
  <c r="C68" i="5"/>
  <c r="H67" i="5"/>
  <c r="E67" i="5" s="1"/>
  <c r="C67" i="5"/>
  <c r="H66" i="5"/>
  <c r="D66" i="5" s="1"/>
  <c r="C66" i="5"/>
  <c r="H65" i="5"/>
  <c r="D65" i="5" s="1"/>
  <c r="C65" i="5"/>
  <c r="H64" i="5"/>
  <c r="E64" i="5" s="1"/>
  <c r="C64" i="5"/>
  <c r="H63" i="5"/>
  <c r="D63" i="5" s="1"/>
  <c r="C63" i="5"/>
  <c r="H62" i="5"/>
  <c r="E62" i="5" s="1"/>
  <c r="C62" i="5"/>
  <c r="H61" i="5"/>
  <c r="D61" i="5" s="1"/>
  <c r="E61" i="5"/>
  <c r="C61" i="5"/>
  <c r="H60" i="5"/>
  <c r="D60" i="5" s="1"/>
  <c r="C60" i="5"/>
  <c r="H59" i="5"/>
  <c r="E59" i="5" s="1"/>
  <c r="C59" i="5"/>
  <c r="H58" i="5"/>
  <c r="D58" i="5" s="1"/>
  <c r="E58" i="5"/>
  <c r="C58" i="5"/>
  <c r="H57" i="5"/>
  <c r="D57" i="5" s="1"/>
  <c r="C57" i="5"/>
  <c r="H56" i="5"/>
  <c r="E56" i="5" s="1"/>
  <c r="C56" i="5"/>
  <c r="H55" i="5"/>
  <c r="D55" i="5" s="1"/>
  <c r="E55" i="5"/>
  <c r="C55" i="5"/>
  <c r="H54" i="5"/>
  <c r="D54" i="5" s="1"/>
  <c r="C54" i="5"/>
  <c r="H53" i="5"/>
  <c r="E53" i="5" s="1"/>
  <c r="C53" i="5"/>
  <c r="H52" i="5"/>
  <c r="D52" i="5" s="1"/>
  <c r="E52" i="5"/>
  <c r="C52" i="5"/>
  <c r="H51" i="5"/>
  <c r="D51" i="5" s="1"/>
  <c r="C51" i="5"/>
  <c r="H50" i="5"/>
  <c r="E50" i="5" s="1"/>
  <c r="C50" i="5"/>
  <c r="H49" i="5"/>
  <c r="E49" i="5" s="1"/>
  <c r="C49" i="5"/>
  <c r="H48" i="5"/>
  <c r="D48" i="5" s="1"/>
  <c r="C48" i="5"/>
  <c r="H47" i="5"/>
  <c r="E47" i="5" s="1"/>
  <c r="C47" i="5"/>
  <c r="H46" i="5"/>
  <c r="D46" i="5" s="1"/>
  <c r="C46" i="5"/>
  <c r="H45" i="5"/>
  <c r="D45" i="5" s="1"/>
  <c r="C45" i="5"/>
  <c r="H44" i="5"/>
  <c r="E44" i="5" s="1"/>
  <c r="C44" i="5"/>
  <c r="H43" i="5"/>
  <c r="D43" i="5" s="1"/>
  <c r="C43" i="5"/>
  <c r="H42" i="5"/>
  <c r="D42" i="5" s="1"/>
  <c r="C42" i="5"/>
  <c r="H41" i="5"/>
  <c r="E41" i="5" s="1"/>
  <c r="C41" i="5"/>
  <c r="H40" i="5"/>
  <c r="E40" i="5" s="1"/>
  <c r="C40" i="5"/>
  <c r="H39" i="5"/>
  <c r="D39" i="5" s="1"/>
  <c r="E39" i="5"/>
  <c r="C39" i="5"/>
  <c r="H38" i="5"/>
  <c r="E38" i="5" s="1"/>
  <c r="C38" i="5"/>
  <c r="H37" i="5"/>
  <c r="D37" i="5" s="1"/>
  <c r="C37" i="5"/>
  <c r="H36" i="5"/>
  <c r="D36" i="5" s="1"/>
  <c r="C36" i="5"/>
  <c r="H35" i="5"/>
  <c r="E35" i="5" s="1"/>
  <c r="C35" i="5"/>
  <c r="H34" i="5"/>
  <c r="E34" i="5" s="1"/>
  <c r="C34" i="5"/>
  <c r="H33" i="5"/>
  <c r="D33" i="5" s="1"/>
  <c r="E33" i="5"/>
  <c r="C33" i="5"/>
  <c r="H32" i="5"/>
  <c r="E32" i="5" s="1"/>
  <c r="C32" i="5"/>
  <c r="H31" i="5"/>
  <c r="E31" i="5" s="1"/>
  <c r="C31" i="5"/>
  <c r="H30" i="5"/>
  <c r="D30" i="5" s="1"/>
  <c r="E30" i="5"/>
  <c r="C30" i="5"/>
  <c r="H29" i="5"/>
  <c r="E29" i="5" s="1"/>
  <c r="C29" i="5"/>
  <c r="H28" i="5"/>
  <c r="D28" i="5" s="1"/>
  <c r="C28" i="5"/>
  <c r="H27" i="5"/>
  <c r="D27" i="5" s="1"/>
  <c r="C27" i="5"/>
  <c r="H26" i="5"/>
  <c r="E26" i="5" s="1"/>
  <c r="C26" i="5"/>
  <c r="H25" i="5"/>
  <c r="E25" i="5" s="1"/>
  <c r="C25" i="5"/>
  <c r="H24" i="5"/>
  <c r="D24" i="5" s="1"/>
  <c r="C24" i="5"/>
  <c r="H23" i="5"/>
  <c r="E23" i="5" s="1"/>
  <c r="C23" i="5"/>
  <c r="H22" i="5"/>
  <c r="E22" i="5" s="1"/>
  <c r="C22" i="5"/>
  <c r="H21" i="5"/>
  <c r="D21" i="5" s="1"/>
  <c r="C21" i="5"/>
  <c r="H20" i="5"/>
  <c r="E20" i="5" s="1"/>
  <c r="C20" i="5"/>
  <c r="H19" i="5"/>
  <c r="D19" i="5" s="1"/>
  <c r="C19" i="5"/>
  <c r="H18" i="5"/>
  <c r="D18" i="5" s="1"/>
  <c r="C18" i="5"/>
  <c r="H17" i="5"/>
  <c r="E17" i="5" s="1"/>
  <c r="C17" i="5"/>
  <c r="H16" i="5"/>
  <c r="E16" i="5" s="1"/>
  <c r="C16" i="5"/>
  <c r="H15" i="5"/>
  <c r="D15" i="5" s="1"/>
  <c r="C15" i="5"/>
  <c r="H14" i="5"/>
  <c r="E14" i="5" s="1"/>
  <c r="C14" i="5"/>
  <c r="H13" i="5"/>
  <c r="D13" i="5" s="1"/>
  <c r="C13" i="5"/>
  <c r="H12" i="5"/>
  <c r="D12" i="5" s="1"/>
  <c r="C12" i="5"/>
  <c r="H11" i="5"/>
  <c r="E11" i="5" s="1"/>
  <c r="C11" i="5"/>
  <c r="H10" i="5"/>
  <c r="D10" i="5" s="1"/>
  <c r="E10" i="5"/>
  <c r="C10" i="5"/>
  <c r="H9" i="5"/>
  <c r="D9" i="5" s="1"/>
  <c r="C9" i="5"/>
  <c r="H8" i="5"/>
  <c r="E8" i="5" s="1"/>
  <c r="C8" i="5"/>
  <c r="H7" i="5"/>
  <c r="E7" i="5" s="1"/>
  <c r="C7" i="5"/>
  <c r="H6" i="5"/>
  <c r="E6" i="5" s="1"/>
  <c r="C6" i="5"/>
  <c r="E5" i="5"/>
  <c r="D189" i="5" l="1"/>
  <c r="D316" i="5"/>
  <c r="E37" i="5"/>
  <c r="E43" i="5"/>
  <c r="D467" i="5"/>
  <c r="D302" i="5"/>
  <c r="D466" i="5"/>
  <c r="E76" i="5"/>
  <c r="E97" i="5"/>
  <c r="E179" i="5"/>
  <c r="D459" i="5"/>
  <c r="D289" i="5"/>
  <c r="D263" i="5"/>
  <c r="D50" i="5"/>
  <c r="E306" i="5"/>
  <c r="D445" i="5"/>
  <c r="D247" i="5"/>
  <c r="E154" i="5"/>
  <c r="D438" i="5"/>
  <c r="D234" i="5"/>
  <c r="D20" i="5"/>
  <c r="D439" i="5"/>
  <c r="D243" i="5"/>
  <c r="E106" i="5"/>
  <c r="E119" i="5"/>
  <c r="D430" i="5"/>
  <c r="D412" i="5"/>
  <c r="E113" i="5"/>
  <c r="E132" i="5"/>
  <c r="E270" i="5"/>
  <c r="D443" i="5"/>
  <c r="D402" i="5"/>
  <c r="D358" i="5"/>
  <c r="D305" i="5"/>
  <c r="D261" i="5"/>
  <c r="D206" i="5"/>
  <c r="D159" i="5"/>
  <c r="E441" i="5"/>
  <c r="D440" i="5"/>
  <c r="D400" i="5"/>
  <c r="D356" i="5"/>
  <c r="D304" i="5"/>
  <c r="D258" i="5"/>
  <c r="D150" i="5"/>
  <c r="E24" i="5"/>
  <c r="D6" i="5"/>
  <c r="D399" i="5"/>
  <c r="D347" i="5"/>
  <c r="D303" i="5"/>
  <c r="D201" i="5"/>
  <c r="D149" i="5"/>
  <c r="E12" i="5"/>
  <c r="E81" i="5"/>
  <c r="E128" i="5"/>
  <c r="E188" i="5"/>
  <c r="D431" i="5"/>
  <c r="D389" i="5"/>
  <c r="D345" i="5"/>
  <c r="D291" i="5"/>
  <c r="D246" i="5"/>
  <c r="D136" i="5"/>
  <c r="D427" i="5"/>
  <c r="D384" i="5"/>
  <c r="D331" i="5"/>
  <c r="D133" i="5"/>
  <c r="D35" i="5"/>
  <c r="D457" i="5"/>
  <c r="D426" i="5"/>
  <c r="D330" i="5"/>
  <c r="D277" i="5"/>
  <c r="D232" i="5"/>
  <c r="D131" i="5"/>
  <c r="D34" i="5"/>
  <c r="D388" i="5"/>
  <c r="E130" i="5"/>
  <c r="D456" i="5"/>
  <c r="D417" i="5"/>
  <c r="D373" i="5"/>
  <c r="D276" i="5"/>
  <c r="D229" i="5"/>
  <c r="D175" i="5"/>
  <c r="D23" i="5"/>
  <c r="D332" i="5"/>
  <c r="D134" i="5"/>
  <c r="E151" i="5"/>
  <c r="D453" i="5"/>
  <c r="D416" i="5"/>
  <c r="D372" i="5"/>
  <c r="D318" i="5"/>
  <c r="D275" i="5"/>
  <c r="D173" i="5"/>
  <c r="D22" i="5"/>
  <c r="E72" i="5"/>
  <c r="D452" i="5"/>
  <c r="D413" i="5"/>
  <c r="D370" i="5"/>
  <c r="D317" i="5"/>
  <c r="D272" i="5"/>
  <c r="D219" i="5"/>
  <c r="D164" i="5"/>
  <c r="D162" i="5"/>
  <c r="E297" i="5"/>
  <c r="D403" i="5"/>
  <c r="D359" i="5"/>
  <c r="D314" i="5"/>
  <c r="D262" i="5"/>
  <c r="D161" i="5"/>
  <c r="D64" i="5"/>
  <c r="D8" i="5"/>
  <c r="D442" i="5"/>
  <c r="D428" i="5"/>
  <c r="D414" i="5"/>
  <c r="D260" i="5"/>
  <c r="D245" i="5"/>
  <c r="D203" i="5"/>
  <c r="D147" i="5"/>
  <c r="D62" i="5"/>
  <c r="E89" i="5"/>
  <c r="E212" i="5"/>
  <c r="E369" i="5"/>
  <c r="E396" i="5"/>
  <c r="E423" i="5"/>
  <c r="D7" i="5"/>
  <c r="D455" i="5"/>
  <c r="D385" i="5"/>
  <c r="D371" i="5"/>
  <c r="D343" i="5"/>
  <c r="D329" i="5"/>
  <c r="D315" i="5"/>
  <c r="D301" i="5"/>
  <c r="D287" i="5"/>
  <c r="D273" i="5"/>
  <c r="D259" i="5"/>
  <c r="D244" i="5"/>
  <c r="D216" i="5"/>
  <c r="D202" i="5"/>
  <c r="D174" i="5"/>
  <c r="D160" i="5"/>
  <c r="D146" i="5"/>
  <c r="D104" i="5"/>
  <c r="D47" i="5"/>
  <c r="D333" i="5"/>
  <c r="D319" i="5"/>
  <c r="D374" i="5"/>
  <c r="D360" i="5"/>
  <c r="D145" i="5"/>
  <c r="D32" i="5"/>
  <c r="D468" i="5"/>
  <c r="D454" i="5"/>
  <c r="D286" i="5"/>
  <c r="E109" i="5"/>
  <c r="E336" i="5"/>
  <c r="D425" i="5"/>
  <c r="D397" i="5"/>
  <c r="D383" i="5"/>
  <c r="D355" i="5"/>
  <c r="D341" i="5"/>
  <c r="D327" i="5"/>
  <c r="D313" i="5"/>
  <c r="D299" i="5"/>
  <c r="D271" i="5"/>
  <c r="D257" i="5"/>
  <c r="D242" i="5"/>
  <c r="D228" i="5"/>
  <c r="D200" i="5"/>
  <c r="D186" i="5"/>
  <c r="D172" i="5"/>
  <c r="D144" i="5"/>
  <c r="D116" i="5"/>
  <c r="D73" i="5"/>
  <c r="D59" i="5"/>
  <c r="D31" i="5"/>
  <c r="D17" i="5"/>
  <c r="D49" i="5"/>
  <c r="D424" i="5"/>
  <c r="D410" i="5"/>
  <c r="D368" i="5"/>
  <c r="D340" i="5"/>
  <c r="D326" i="5"/>
  <c r="D312" i="5"/>
  <c r="D298" i="5"/>
  <c r="D284" i="5"/>
  <c r="D213" i="5"/>
  <c r="D199" i="5"/>
  <c r="D171" i="5"/>
  <c r="D157" i="5"/>
  <c r="D143" i="5"/>
  <c r="D44" i="5"/>
  <c r="D16" i="5"/>
  <c r="D177" i="5"/>
  <c r="D163" i="5"/>
  <c r="D415" i="5"/>
  <c r="D204" i="5"/>
  <c r="D190" i="5"/>
  <c r="D451" i="5"/>
  <c r="D437" i="5"/>
  <c r="D409" i="5"/>
  <c r="D395" i="5"/>
  <c r="D381" i="5"/>
  <c r="D367" i="5"/>
  <c r="D353" i="5"/>
  <c r="D325" i="5"/>
  <c r="D311" i="5"/>
  <c r="D283" i="5"/>
  <c r="D269" i="5"/>
  <c r="D255" i="5"/>
  <c r="D240" i="5"/>
  <c r="D226" i="5"/>
  <c r="D198" i="5"/>
  <c r="D184" i="5"/>
  <c r="D170" i="5"/>
  <c r="D156" i="5"/>
  <c r="D142" i="5"/>
  <c r="D85" i="5"/>
  <c r="D29" i="5"/>
  <c r="D464" i="5"/>
  <c r="D450" i="5"/>
  <c r="D436" i="5"/>
  <c r="D422" i="5"/>
  <c r="D394" i="5"/>
  <c r="D380" i="5"/>
  <c r="D366" i="5"/>
  <c r="D352" i="5"/>
  <c r="D338" i="5"/>
  <c r="D324" i="5"/>
  <c r="D296" i="5"/>
  <c r="D282" i="5"/>
  <c r="D268" i="5"/>
  <c r="D254" i="5"/>
  <c r="D239" i="5"/>
  <c r="D225" i="5"/>
  <c r="D211" i="5"/>
  <c r="D197" i="5"/>
  <c r="D183" i="5"/>
  <c r="D155" i="5"/>
  <c r="D56" i="5"/>
  <c r="D14" i="5"/>
  <c r="D463" i="5"/>
  <c r="D449" i="5"/>
  <c r="D435" i="5"/>
  <c r="D421" i="5"/>
  <c r="D407" i="5"/>
  <c r="D379" i="5"/>
  <c r="D365" i="5"/>
  <c r="D351" i="5"/>
  <c r="D337" i="5"/>
  <c r="D323" i="5"/>
  <c r="D309" i="5"/>
  <c r="D295" i="5"/>
  <c r="D281" i="5"/>
  <c r="D253" i="5"/>
  <c r="D210" i="5"/>
  <c r="D182" i="5"/>
  <c r="D168" i="5"/>
  <c r="D140" i="5"/>
  <c r="D98" i="5"/>
  <c r="D41" i="5"/>
  <c r="D387" i="5"/>
  <c r="D462" i="5"/>
  <c r="D448" i="5"/>
  <c r="D434" i="5"/>
  <c r="D420" i="5"/>
  <c r="D406" i="5"/>
  <c r="D392" i="5"/>
  <c r="D350" i="5"/>
  <c r="D322" i="5"/>
  <c r="D308" i="5"/>
  <c r="D294" i="5"/>
  <c r="D280" i="5"/>
  <c r="D266" i="5"/>
  <c r="D252" i="5"/>
  <c r="D237" i="5"/>
  <c r="D223" i="5"/>
  <c r="D209" i="5"/>
  <c r="D195" i="5"/>
  <c r="D181" i="5"/>
  <c r="D153" i="5"/>
  <c r="D139" i="5"/>
  <c r="D125" i="5"/>
  <c r="D40" i="5"/>
  <c r="D26" i="5"/>
  <c r="D401" i="5"/>
  <c r="D461" i="5"/>
  <c r="D433" i="5"/>
  <c r="D419" i="5"/>
  <c r="D405" i="5"/>
  <c r="D391" i="5"/>
  <c r="D377" i="5"/>
  <c r="D363" i="5"/>
  <c r="D349" i="5"/>
  <c r="D335" i="5"/>
  <c r="D307" i="5"/>
  <c r="D293" i="5"/>
  <c r="D279" i="5"/>
  <c r="D265" i="5"/>
  <c r="D251" i="5"/>
  <c r="D236" i="5"/>
  <c r="D222" i="5"/>
  <c r="D208" i="5"/>
  <c r="D180" i="5"/>
  <c r="D166" i="5"/>
  <c r="D152" i="5"/>
  <c r="D110" i="5"/>
  <c r="D67" i="5"/>
  <c r="D53" i="5"/>
  <c r="D25" i="5"/>
  <c r="D11" i="5"/>
  <c r="D460" i="5"/>
  <c r="D446" i="5"/>
  <c r="D418" i="5"/>
  <c r="D404" i="5"/>
  <c r="D390" i="5"/>
  <c r="D376" i="5"/>
  <c r="D362" i="5"/>
  <c r="D348" i="5"/>
  <c r="D334" i="5"/>
  <c r="D320" i="5"/>
  <c r="D278" i="5"/>
  <c r="D250" i="5"/>
  <c r="D235" i="5"/>
  <c r="D207" i="5"/>
  <c r="D193" i="5"/>
  <c r="D165" i="5"/>
  <c r="D137" i="5"/>
  <c r="D95" i="5"/>
  <c r="D38" i="5"/>
  <c r="G20" i="4"/>
  <c r="E13" i="5"/>
  <c r="E122" i="5"/>
  <c r="E148" i="5"/>
  <c r="E191" i="5"/>
  <c r="E196" i="5"/>
  <c r="E205" i="5"/>
  <c r="E215" i="5"/>
  <c r="E241" i="5"/>
  <c r="E21" i="5"/>
  <c r="E194" i="5"/>
  <c r="E233" i="5"/>
  <c r="E46" i="5"/>
  <c r="E60" i="5"/>
  <c r="E176" i="5"/>
  <c r="E18" i="5"/>
  <c r="E51" i="5"/>
  <c r="E135" i="5"/>
  <c r="E178" i="5"/>
  <c r="E220" i="5"/>
  <c r="E429" i="5"/>
  <c r="E19" i="5"/>
  <c r="E48" i="5"/>
  <c r="E94" i="5"/>
  <c r="E158" i="5"/>
  <c r="E264" i="5"/>
  <c r="E447" i="5"/>
  <c r="E15" i="5"/>
  <c r="E28" i="5"/>
  <c r="E57" i="5"/>
  <c r="E167" i="5"/>
  <c r="E288" i="5"/>
  <c r="E375" i="5"/>
  <c r="E227" i="5"/>
  <c r="E138" i="5"/>
  <c r="E185" i="5"/>
  <c r="E214" i="5"/>
  <c r="E42" i="5"/>
  <c r="E82" i="5"/>
  <c r="E101" i="5"/>
  <c r="E224" i="5"/>
  <c r="E342" i="5"/>
  <c r="E36" i="5"/>
  <c r="E84" i="5"/>
  <c r="E248" i="5"/>
  <c r="E357" i="5"/>
  <c r="E465" i="5"/>
  <c r="E69" i="5"/>
  <c r="E141" i="5"/>
  <c r="E238" i="5"/>
  <c r="E121" i="5"/>
  <c r="E54" i="5"/>
  <c r="E118" i="5"/>
  <c r="E411" i="5"/>
  <c r="E65" i="5"/>
  <c r="E126" i="5"/>
  <c r="E346" i="5"/>
  <c r="E71" i="5"/>
  <c r="E68" i="5"/>
  <c r="E105" i="5"/>
  <c r="E102" i="5"/>
  <c r="E114" i="5"/>
  <c r="E217" i="5"/>
  <c r="E66" i="5"/>
  <c r="E78" i="5"/>
  <c r="E91" i="5"/>
  <c r="E103" i="5"/>
  <c r="E115" i="5"/>
  <c r="E127" i="5"/>
  <c r="E218" i="5"/>
  <c r="E267" i="5"/>
  <c r="E292" i="5"/>
  <c r="E321" i="5"/>
  <c r="E80" i="5"/>
  <c r="E93" i="5"/>
  <c r="E117" i="5"/>
  <c r="E129" i="5"/>
  <c r="E274" i="5"/>
  <c r="E328" i="5"/>
  <c r="E74" i="5"/>
  <c r="E87" i="5"/>
  <c r="E99" i="5"/>
  <c r="E111" i="5"/>
  <c r="E123" i="5"/>
  <c r="E230" i="5"/>
  <c r="E393" i="5"/>
  <c r="E221" i="5"/>
  <c r="E77" i="5"/>
  <c r="E90" i="5"/>
  <c r="E364" i="5"/>
  <c r="E9" i="5"/>
  <c r="E27" i="5"/>
  <c r="E45" i="5"/>
  <c r="E63" i="5"/>
  <c r="E75" i="5"/>
  <c r="E88" i="5"/>
  <c r="E100" i="5"/>
  <c r="E112" i="5"/>
  <c r="E124" i="5"/>
  <c r="E231" i="5"/>
  <c r="E339" i="5"/>
  <c r="E83" i="5"/>
  <c r="E96" i="5"/>
  <c r="E108" i="5"/>
  <c r="E120" i="5"/>
  <c r="E256" i="5"/>
  <c r="E285" i="5"/>
  <c r="E310" i="5"/>
  <c r="E382" i="5"/>
  <c r="M49" i="4"/>
  <c r="P47" i="4" s="1"/>
  <c r="Q47" i="4" s="1"/>
  <c r="M39" i="4"/>
  <c r="Q45" i="4" s="1"/>
  <c r="M38" i="4"/>
  <c r="Q44" i="4" s="1"/>
  <c r="M37" i="4"/>
  <c r="N49" i="4" l="1"/>
  <c r="AB36" i="1" s="1"/>
  <c r="B35" i="4" l="1"/>
  <c r="B37" i="4" s="1"/>
  <c r="F50" i="1"/>
  <c r="B29" i="4"/>
  <c r="B30" i="4" s="1"/>
  <c r="AG50" i="1" s="1"/>
  <c r="G12" i="4"/>
  <c r="G5" i="4"/>
  <c r="G4" i="4"/>
  <c r="B4" i="4"/>
  <c r="S15" i="4" l="1"/>
  <c r="S14" i="4"/>
  <c r="S19" i="4" s="1"/>
  <c r="S13" i="4"/>
  <c r="N15" i="4"/>
  <c r="P13" i="4"/>
  <c r="R13" i="4"/>
  <c r="M13" i="4"/>
  <c r="M18" i="4" s="1"/>
  <c r="O15" i="4"/>
  <c r="Q13" i="4"/>
  <c r="P15" i="4"/>
  <c r="Q15" i="4"/>
  <c r="R15" i="4"/>
  <c r="M15" i="4"/>
  <c r="M20" i="4" s="1"/>
  <c r="N14" i="4"/>
  <c r="O14" i="4"/>
  <c r="P14" i="4"/>
  <c r="Q14" i="4"/>
  <c r="R14" i="4"/>
  <c r="M14" i="4"/>
  <c r="M19" i="4" s="1"/>
  <c r="N13" i="4"/>
  <c r="O13" i="4"/>
  <c r="L25" i="4"/>
  <c r="H14" i="4"/>
  <c r="R28" i="1" s="1"/>
  <c r="B23" i="4"/>
  <c r="B24" i="4" s="1"/>
  <c r="B19" i="4"/>
  <c r="D16" i="1" l="1"/>
  <c r="M21" i="4"/>
  <c r="S25" i="4" s="1"/>
  <c r="T25" i="4" s="1"/>
  <c r="M16" i="4"/>
  <c r="L26" i="4"/>
  <c r="B20" i="4"/>
  <c r="AB16" i="1" l="1"/>
  <c r="AG16" i="1"/>
  <c r="L27" i="4"/>
  <c r="D17" i="1"/>
  <c r="L28" i="4" l="1"/>
  <c r="D18" i="1"/>
  <c r="G8" i="4"/>
  <c r="D19" i="1" l="1"/>
  <c r="L29" i="4"/>
  <c r="D20" i="1" s="1"/>
  <c r="H21" i="4" a="1"/>
  <c r="H21" i="4" s="1"/>
  <c r="R26" i="4" l="1"/>
  <c r="N20" i="4" s="1"/>
  <c r="R27" i="4"/>
  <c r="O20" i="4" s="1"/>
  <c r="R28" i="4"/>
  <c r="P20" i="4" s="1"/>
  <c r="R29" i="4"/>
  <c r="Q20" i="4" s="1"/>
  <c r="R30" i="4"/>
  <c r="R20" i="4" s="1"/>
  <c r="R31" i="4"/>
  <c r="S20" i="4" s="1"/>
  <c r="P26" i="4"/>
  <c r="N19" i="4" s="1"/>
  <c r="P27" i="4"/>
  <c r="O19" i="4" s="1"/>
  <c r="P28" i="4"/>
  <c r="P19" i="4" s="1"/>
  <c r="P29" i="4"/>
  <c r="Q19" i="4" s="1"/>
  <c r="P30" i="4"/>
  <c r="R19" i="4" s="1"/>
  <c r="P31" i="4"/>
  <c r="N29" i="4"/>
  <c r="Q18" i="4" s="1"/>
  <c r="N26" i="4"/>
  <c r="N18" i="4" s="1"/>
  <c r="N27" i="4"/>
  <c r="O18" i="4" s="1"/>
  <c r="N28" i="4"/>
  <c r="P18" i="4" s="1"/>
  <c r="N30" i="4"/>
  <c r="R18" i="4" s="1"/>
  <c r="N31" i="4"/>
  <c r="S18" i="4" s="1"/>
  <c r="G9" i="4" l="1"/>
  <c r="G10" i="4" s="1"/>
  <c r="G19" i="4" l="1" a="1"/>
  <c r="G19" i="4" s="1"/>
  <c r="G21" i="4" s="1"/>
  <c r="AG42" i="1" s="1"/>
  <c r="M46" i="4" a="1"/>
  <c r="M46" i="4" s="1"/>
  <c r="M33" i="4" a="1"/>
  <c r="M33" i="4" s="1"/>
  <c r="M34" i="4" s="1"/>
  <c r="M43" i="4" l="1"/>
  <c r="M45" i="4"/>
  <c r="M12" i="4"/>
  <c r="M48" i="4" l="1"/>
  <c r="K34" i="1" s="1"/>
  <c r="N12" i="4"/>
  <c r="N48" i="4" l="1"/>
  <c r="AB34" i="1" s="1"/>
  <c r="P46" i="4"/>
  <c r="O12" i="4"/>
  <c r="P12" i="4" l="1"/>
  <c r="L30" i="4" l="1"/>
  <c r="Q12" i="4"/>
  <c r="D21" i="1" l="1"/>
  <c r="L31" i="4"/>
  <c r="S31" i="4" s="1"/>
  <c r="T31" i="4" s="1"/>
  <c r="O16" i="4"/>
  <c r="Q16" i="4"/>
  <c r="P16" i="4"/>
  <c r="N16" i="4"/>
  <c r="R16" i="4"/>
  <c r="T44" i="4"/>
  <c r="P21" i="4"/>
  <c r="S28" i="4" s="1"/>
  <c r="T28" i="4" s="1"/>
  <c r="S16" i="4"/>
  <c r="R12" i="4"/>
  <c r="R21" i="4"/>
  <c r="S30" i="4" s="1"/>
  <c r="T30" i="4" s="1"/>
  <c r="S21" i="4"/>
  <c r="O21" i="4"/>
  <c r="S27" i="4" s="1"/>
  <c r="T27" i="4" s="1"/>
  <c r="Q21" i="4"/>
  <c r="S29" i="4" s="1"/>
  <c r="T29" i="4" s="1"/>
  <c r="N21" i="4"/>
  <c r="S26" i="4" s="1"/>
  <c r="T26" i="4" s="1"/>
  <c r="AG22" i="1" l="1"/>
  <c r="AG20" i="1"/>
  <c r="AB20" i="1"/>
  <c r="R44" i="4"/>
  <c r="D22" i="1"/>
  <c r="B18" i="4"/>
  <c r="R45" i="4"/>
  <c r="S44" i="4"/>
  <c r="T45" i="4"/>
  <c r="S45" i="4"/>
  <c r="B22" i="4"/>
  <c r="S12" i="4"/>
  <c r="AB22" i="1" l="1"/>
  <c r="R46" i="4"/>
  <c r="AG34" i="1" s="1"/>
  <c r="AB21" i="1"/>
  <c r="AG21" i="1"/>
  <c r="AB19" i="1"/>
  <c r="AG19" i="1"/>
  <c r="AG18" i="1"/>
  <c r="AB18" i="1"/>
  <c r="AB17" i="1"/>
  <c r="T46" i="4"/>
  <c r="T47" i="4" s="1"/>
  <c r="AG38" i="1" s="1"/>
  <c r="S46" i="4"/>
  <c r="S32" i="4"/>
  <c r="AB24" i="1" s="1"/>
  <c r="AG17" i="1" l="1"/>
  <c r="T32" i="4"/>
  <c r="AG24" i="1" s="1"/>
  <c r="S47" i="4"/>
  <c r="AG3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Jimenez Carvalho, Loidy</author>
  </authors>
  <commentList>
    <comment ref="H18" authorId="0" shapeId="0" xr:uid="{D3ACB8D5-2A01-484A-A435-0F66A6BD1504}">
      <text>
        <r>
          <rPr>
            <b/>
            <sz val="9"/>
            <color indexed="81"/>
            <rFont val="Tahoma"/>
            <family val="2"/>
          </rPr>
          <t>Jimenez Carvalho, Loidy:</t>
        </r>
        <r>
          <rPr>
            <sz val="9"/>
            <color indexed="81"/>
            <rFont val="Tahoma"/>
            <family val="2"/>
          </rPr>
          <t xml:space="preserve">
Populates the airport's name from the employee travel tab
</t>
        </r>
      </text>
    </comment>
    <comment ref="M34" authorId="0" shapeId="0" xr:uid="{36DFB2DA-C1BF-4256-A1F0-9528718D784D}">
      <text>
        <r>
          <rPr>
            <b/>
            <sz val="9"/>
            <color indexed="81"/>
            <rFont val="Tahoma"/>
            <family val="2"/>
          </rPr>
          <t>Jimenez Carvalho, Loidy:</t>
        </r>
        <r>
          <rPr>
            <sz val="9"/>
            <color indexed="81"/>
            <rFont val="Tahoma"/>
            <family val="2"/>
          </rPr>
          <t xml:space="preserve">
If traveler removes meals, than it equals 0. If N30 is error, than the strandard rate populate depending on the leave date. The GSA Rate auto fills in the employee travel GSA Rate box.
</t>
        </r>
      </text>
    </comment>
    <comment ref="M45" authorId="0" shapeId="0" xr:uid="{ADBCDE77-04AA-4ADA-AB88-3CE6C3AF7EFB}">
      <text>
        <r>
          <rPr>
            <b/>
            <sz val="9"/>
            <color indexed="81"/>
            <rFont val="Tahoma"/>
            <family val="2"/>
          </rPr>
          <t>Jimenez Carvalho, Loidy:</t>
        </r>
        <r>
          <rPr>
            <sz val="9"/>
            <color indexed="81"/>
            <rFont val="Tahoma"/>
            <family val="2"/>
          </rPr>
          <t xml:space="preserve">
Formula is multiplied by 2 - Key officials received twice of GSA rate.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<sst xmlns="http://schemas.openxmlformats.org/spreadsheetml/2006/main" count="5753" uniqueCount="1159">
  <si>
    <t xml:space="preserve">Employee's Name </t>
  </si>
  <si>
    <t xml:space="preserve">City of Travel </t>
  </si>
  <si>
    <t>State of Travel</t>
  </si>
  <si>
    <t xml:space="preserve">Leave Date </t>
  </si>
  <si>
    <t>Return Date</t>
  </si>
  <si>
    <t>Date</t>
  </si>
  <si>
    <t>Mileage</t>
  </si>
  <si>
    <t>Add?</t>
  </si>
  <si>
    <t>Airport</t>
  </si>
  <si>
    <t>TOTALS</t>
  </si>
  <si>
    <t>Remove?</t>
  </si>
  <si>
    <t>Breakfast</t>
  </si>
  <si>
    <t>Lunch</t>
  </si>
  <si>
    <t>Dinner</t>
  </si>
  <si>
    <t xml:space="preserve">GSA Hotel Rate </t>
  </si>
  <si>
    <t>Conference Hotel Rate</t>
  </si>
  <si>
    <t>Hotel Overage</t>
  </si>
  <si>
    <t>Baggage fees</t>
  </si>
  <si>
    <t>Rental Car Gas</t>
  </si>
  <si>
    <t xml:space="preserve">Other </t>
  </si>
  <si>
    <t>Explain</t>
  </si>
  <si>
    <t>Atlanta</t>
  </si>
  <si>
    <t>GA</t>
  </si>
  <si>
    <t xml:space="preserve">Number of Students </t>
  </si>
  <si>
    <t>Yes</t>
  </si>
  <si>
    <t># of Bags Planned</t>
  </si>
  <si>
    <t>Leave Date</t>
  </si>
  <si>
    <t xml:space="preserve">City </t>
  </si>
  <si>
    <t>Meals Per Diem Rate:</t>
  </si>
  <si>
    <t xml:space="preserve">Return Date </t>
  </si>
  <si>
    <t>State</t>
  </si>
  <si>
    <t xml:space="preserve">City, State </t>
  </si>
  <si>
    <t xml:space="preserve">Travel Days </t>
  </si>
  <si>
    <t xml:space="preserve">Dinner </t>
  </si>
  <si>
    <t>Meals Provided:</t>
  </si>
  <si>
    <t xml:space="preserve">Drop Down </t>
  </si>
  <si>
    <t>No</t>
  </si>
  <si>
    <t>Travel S</t>
  </si>
  <si>
    <t>Destination Breakfast</t>
  </si>
  <si>
    <t>Destination Lunch</t>
  </si>
  <si>
    <t>Parking, Taxi (Uber/Lyft), Tolls</t>
  </si>
  <si>
    <t>Destination Dinner</t>
  </si>
  <si>
    <t>Destination S</t>
  </si>
  <si>
    <t>Dates:</t>
  </si>
  <si>
    <t>GSA Meals rate calculate parking/taxi/tolls</t>
  </si>
  <si>
    <t xml:space="preserve">Add Mileage </t>
  </si>
  <si>
    <t xml:space="preserve">Driving From Mileage Rates </t>
  </si>
  <si>
    <t>Driving to Airport/Over 400 mileage</t>
  </si>
  <si>
    <t xml:space="preserve">Remove </t>
  </si>
  <si>
    <t>GSA Meals &amp; Incidentals to 9/30/24</t>
  </si>
  <si>
    <t>Employee Final GSA Meals</t>
  </si>
  <si>
    <t xml:space="preserve">Hotel tax rates </t>
  </si>
  <si>
    <t>Employee Final GSA Rate</t>
  </si>
  <si>
    <t>Key Officials Final GSA Rate</t>
  </si>
  <si>
    <t>GSA Hotel Rate to 9/30/25</t>
  </si>
  <si>
    <t>Airport:</t>
  </si>
  <si>
    <t>City List:</t>
  </si>
  <si>
    <t>State List:</t>
  </si>
  <si>
    <t>DFW Airport</t>
  </si>
  <si>
    <t>Aberdeen / Bel Air / Belcamp</t>
  </si>
  <si>
    <t>AL</t>
  </si>
  <si>
    <t xml:space="preserve">Dallas Love Field </t>
  </si>
  <si>
    <t>Albany</t>
  </si>
  <si>
    <t>AR</t>
  </si>
  <si>
    <t>Albuquerque</t>
  </si>
  <si>
    <t>AZ</t>
  </si>
  <si>
    <t>Alexandria / Leesville / Natchitoches</t>
  </si>
  <si>
    <t>CA</t>
  </si>
  <si>
    <t>Allentown / Easton / Bethlehem</t>
  </si>
  <si>
    <t>CO</t>
  </si>
  <si>
    <t>Andover</t>
  </si>
  <si>
    <t>CT</t>
  </si>
  <si>
    <t>Ann Arbor</t>
  </si>
  <si>
    <t>DC</t>
  </si>
  <si>
    <t>Annapolis</t>
  </si>
  <si>
    <t>DE</t>
  </si>
  <si>
    <t>Baggage</t>
  </si>
  <si>
    <t>Antioch / Brentwood / Concord</t>
  </si>
  <si>
    <t>FL</t>
  </si>
  <si>
    <t xml:space="preserve">Baggage Price </t>
  </si>
  <si>
    <t>Arlington / Fort Worth / Grapevine</t>
  </si>
  <si>
    <t xml:space="preserve">Asheville </t>
  </si>
  <si>
    <t>IA</t>
  </si>
  <si>
    <t>Aspen</t>
  </si>
  <si>
    <t>ID</t>
  </si>
  <si>
    <t>Athens</t>
  </si>
  <si>
    <t>IL</t>
  </si>
  <si>
    <t>IN</t>
  </si>
  <si>
    <t>Atlantic Beach / Morehead City</t>
  </si>
  <si>
    <t>KS</t>
  </si>
  <si>
    <t xml:space="preserve">Rental Car Gas </t>
  </si>
  <si>
    <t>Augusta</t>
  </si>
  <si>
    <t>KY</t>
  </si>
  <si>
    <t>Austin</t>
  </si>
  <si>
    <t>LA</t>
  </si>
  <si>
    <t>Bakersfield / Ridgecrest</t>
  </si>
  <si>
    <t>MA</t>
  </si>
  <si>
    <t>Baltimore City</t>
  </si>
  <si>
    <t>MD</t>
  </si>
  <si>
    <t>Bar Harbor / Rockport</t>
  </si>
  <si>
    <t>ME</t>
  </si>
  <si>
    <t>Barstow / Ontario / Victorville</t>
  </si>
  <si>
    <t>MI</t>
  </si>
  <si>
    <t>Beaverton</t>
  </si>
  <si>
    <t>MN</t>
  </si>
  <si>
    <t>Bend</t>
  </si>
  <si>
    <t>MO</t>
  </si>
  <si>
    <t>Big Sky / West Yellowstone/Gardiner</t>
  </si>
  <si>
    <t>MS</t>
  </si>
  <si>
    <t>Big Spring</t>
  </si>
  <si>
    <t>MT</t>
  </si>
  <si>
    <t>Binghamton</t>
  </si>
  <si>
    <t>NC</t>
  </si>
  <si>
    <t>Birmingham</t>
  </si>
  <si>
    <t>NE</t>
  </si>
  <si>
    <t>Blacksburg</t>
  </si>
  <si>
    <t>NH</t>
  </si>
  <si>
    <t xml:space="preserve">Bloomington </t>
  </si>
  <si>
    <t>NJ</t>
  </si>
  <si>
    <t>Boca Raton / Delray Beach / Jupiter</t>
  </si>
  <si>
    <t>NM</t>
  </si>
  <si>
    <t>Boise</t>
  </si>
  <si>
    <t>NV</t>
  </si>
  <si>
    <t>Bolingbrook / Romeoville / Lemont</t>
  </si>
  <si>
    <t>NY</t>
  </si>
  <si>
    <t>Boone</t>
  </si>
  <si>
    <t>OH</t>
  </si>
  <si>
    <t>Boston / Cambridge</t>
  </si>
  <si>
    <t>OK</t>
  </si>
  <si>
    <t>Boulder / Broomfield</t>
  </si>
  <si>
    <t>OR</t>
  </si>
  <si>
    <t>Bradenton</t>
  </si>
  <si>
    <t>PA</t>
  </si>
  <si>
    <t>Brentwood / Franklin</t>
  </si>
  <si>
    <t>RI</t>
  </si>
  <si>
    <t>Bridgeport / Danbury</t>
  </si>
  <si>
    <t>SC</t>
  </si>
  <si>
    <t>Bucks</t>
  </si>
  <si>
    <t>SD</t>
  </si>
  <si>
    <t>Buffalo</t>
  </si>
  <si>
    <t>TN</t>
  </si>
  <si>
    <t>Burlington</t>
  </si>
  <si>
    <t>TX</t>
  </si>
  <si>
    <t>Burlington / Woburn</t>
  </si>
  <si>
    <t>UT</t>
  </si>
  <si>
    <t>Cambridge / St. Michaels</t>
  </si>
  <si>
    <t>VA</t>
  </si>
  <si>
    <t>Canton</t>
  </si>
  <si>
    <t>VT</t>
  </si>
  <si>
    <t>Carlsbad</t>
  </si>
  <si>
    <t>WA</t>
  </si>
  <si>
    <t>Centreville</t>
  </si>
  <si>
    <t>WI</t>
  </si>
  <si>
    <t>Chapel Hill</t>
  </si>
  <si>
    <t>WV</t>
  </si>
  <si>
    <t>Charles Town</t>
  </si>
  <si>
    <t>WY</t>
  </si>
  <si>
    <t>Charleston</t>
  </si>
  <si>
    <t>Charlotte</t>
  </si>
  <si>
    <t>Charlottesville</t>
  </si>
  <si>
    <t xml:space="preserve">Chattanooga </t>
  </si>
  <si>
    <t>Cherry Hill / Moorestown</t>
  </si>
  <si>
    <t>Chester / Radnor / Essington</t>
  </si>
  <si>
    <t>Chicago</t>
  </si>
  <si>
    <t>Cincinnati</t>
  </si>
  <si>
    <t>Clackamas</t>
  </si>
  <si>
    <t>Cleveland</t>
  </si>
  <si>
    <t>Cocoa Beach</t>
  </si>
  <si>
    <t>Cody</t>
  </si>
  <si>
    <t>Coeur d'Alene</t>
  </si>
  <si>
    <t>Colorado Springs</t>
  </si>
  <si>
    <t>Columbia</t>
  </si>
  <si>
    <t>Columbus</t>
  </si>
  <si>
    <t>Concord</t>
  </si>
  <si>
    <t>Conway</t>
  </si>
  <si>
    <t>Cortez</t>
  </si>
  <si>
    <t>Crested Butte / Gunnison</t>
  </si>
  <si>
    <t>Dallas</t>
  </si>
  <si>
    <t>Dayton / Fairborn</t>
  </si>
  <si>
    <t>Daytona Beach</t>
  </si>
  <si>
    <t xml:space="preserve">Deadwood / Spearfish </t>
  </si>
  <si>
    <t>Death Valley</t>
  </si>
  <si>
    <t>Denver / Aurora</t>
  </si>
  <si>
    <t>Des Moines</t>
  </si>
  <si>
    <t>Detroit</t>
  </si>
  <si>
    <t>District of Columbia</t>
  </si>
  <si>
    <t xml:space="preserve">Douglas </t>
  </si>
  <si>
    <t>Duluth</t>
  </si>
  <si>
    <t>Durango</t>
  </si>
  <si>
    <t>Durham</t>
  </si>
  <si>
    <t>East St. Louis / O'Fallon / Fairview Heights</t>
  </si>
  <si>
    <t>Eatontown / Freehold</t>
  </si>
  <si>
    <t>Edison / Piscataway</t>
  </si>
  <si>
    <t>Eugene / Florence</t>
  </si>
  <si>
    <t>Eureka / Arcata / McKinleyville</t>
  </si>
  <si>
    <t>Everett / Lynnwood</t>
  </si>
  <si>
    <t>Falmouth</t>
  </si>
  <si>
    <t>Fayetteville</t>
  </si>
  <si>
    <t>Flemington</t>
  </si>
  <si>
    <t>Floral Park / Garden City / Great Neck</t>
  </si>
  <si>
    <t>Fort Collins / Loveland</t>
  </si>
  <si>
    <t>Fort Lauderdale</t>
  </si>
  <si>
    <t>Fort Myers</t>
  </si>
  <si>
    <t>Fort Walton Beach / De Funiak Springs</t>
  </si>
  <si>
    <t>Fresno</t>
  </si>
  <si>
    <t>Galveston</t>
  </si>
  <si>
    <t>Gettysburg</t>
  </si>
  <si>
    <t>Glens Falls</t>
  </si>
  <si>
    <t>Grand Canyon / Flagstaff</t>
  </si>
  <si>
    <t>Grand Lake</t>
  </si>
  <si>
    <t>Grand Rapids</t>
  </si>
  <si>
    <t>Greensboro</t>
  </si>
  <si>
    <t>Gulf Breeze</t>
  </si>
  <si>
    <t>Gulf Shores</t>
  </si>
  <si>
    <t>Hamilton</t>
  </si>
  <si>
    <t>Harrisburg</t>
  </si>
  <si>
    <t>Hartford</t>
  </si>
  <si>
    <t>Helena</t>
  </si>
  <si>
    <t>Hershey</t>
  </si>
  <si>
    <t>Hilton Head</t>
  </si>
  <si>
    <t>Holland</t>
  </si>
  <si>
    <t>Hot Springs</t>
  </si>
  <si>
    <t>Houston</t>
  </si>
  <si>
    <t>Huntsville</t>
  </si>
  <si>
    <t>Hyannis</t>
  </si>
  <si>
    <t>Incline Village / Reno / Sparks</t>
  </si>
  <si>
    <t>Indianapolis / Carmel</t>
  </si>
  <si>
    <t>Ithaca</t>
  </si>
  <si>
    <t>Jackson / Pinedale</t>
  </si>
  <si>
    <t>Jamestown / Middletown / Newport</t>
  </si>
  <si>
    <t>Jekyll Island / Brunswick</t>
  </si>
  <si>
    <t>Kalispell/Whitefish</t>
  </si>
  <si>
    <t>Kansas City</t>
  </si>
  <si>
    <t>Kansas City / Overland Park</t>
  </si>
  <si>
    <t>Kayenta</t>
  </si>
  <si>
    <t>Kennebunk / Kittery / Sanford</t>
  </si>
  <si>
    <t>Kenton</t>
  </si>
  <si>
    <t>Key West</t>
  </si>
  <si>
    <t>Kill Devil Hills</t>
  </si>
  <si>
    <t>Kingston</t>
  </si>
  <si>
    <t>Knoxville</t>
  </si>
  <si>
    <t>Laconia</t>
  </si>
  <si>
    <t>Lafayette / West Lafayette</t>
  </si>
  <si>
    <t>Lake Placid</t>
  </si>
  <si>
    <t>Lancaster</t>
  </si>
  <si>
    <t>Las Vegas</t>
  </si>
  <si>
    <t>Lebanon / Lincoln / West Lebanon</t>
  </si>
  <si>
    <t>Lewes</t>
  </si>
  <si>
    <t>Lexington</t>
  </si>
  <si>
    <t>Lincoln City</t>
  </si>
  <si>
    <t>Los Angeles</t>
  </si>
  <si>
    <t>Loudoun</t>
  </si>
  <si>
    <t>Louisville</t>
  </si>
  <si>
    <t>Lynchburg</t>
  </si>
  <si>
    <t>Mackinac Island</t>
  </si>
  <si>
    <t>Madison</t>
  </si>
  <si>
    <t>Malvern / Frazer / Berwyn</t>
  </si>
  <si>
    <t>Mammoth Lakes</t>
  </si>
  <si>
    <t>Manchester</t>
  </si>
  <si>
    <t>Marietta</t>
  </si>
  <si>
    <t>Martha's Vineyard</t>
  </si>
  <si>
    <t>Memphis</t>
  </si>
  <si>
    <t>Miami</t>
  </si>
  <si>
    <t>Midland</t>
  </si>
  <si>
    <t>Midland / Odessa</t>
  </si>
  <si>
    <t>Mill Valley / San Rafael / Novato</t>
  </si>
  <si>
    <t>Milwaukee</t>
  </si>
  <si>
    <t>Minneapolis / St. Paul</t>
  </si>
  <si>
    <t>Missoula</t>
  </si>
  <si>
    <t>Moab</t>
  </si>
  <si>
    <t>Mobile</t>
  </si>
  <si>
    <t>Monterey</t>
  </si>
  <si>
    <t>Montgomery</t>
  </si>
  <si>
    <t>Montpelier</t>
  </si>
  <si>
    <t>Montrose</t>
  </si>
  <si>
    <t>Muskegon</t>
  </si>
  <si>
    <t>Myrtle Beach</t>
  </si>
  <si>
    <t>Nantucket</t>
  </si>
  <si>
    <t>Napa</t>
  </si>
  <si>
    <t>Naples</t>
  </si>
  <si>
    <t>Nashville</t>
  </si>
  <si>
    <t>New Haven</t>
  </si>
  <si>
    <t>New London / Groton</t>
  </si>
  <si>
    <t>New Orleans</t>
  </si>
  <si>
    <t>New York City</t>
  </si>
  <si>
    <t>Newark</t>
  </si>
  <si>
    <t>Niagara Falls</t>
  </si>
  <si>
    <t>Northampton</t>
  </si>
  <si>
    <t>Nyack / Palisades</t>
  </si>
  <si>
    <t>Oak Brook Terrace</t>
  </si>
  <si>
    <t>Oakhurst</t>
  </si>
  <si>
    <t>Oakland</t>
  </si>
  <si>
    <t>Ocean City</t>
  </si>
  <si>
    <t>Ocean Shores</t>
  </si>
  <si>
    <t>Oklahoma City</t>
  </si>
  <si>
    <t>Olympia / Tumwater</t>
  </si>
  <si>
    <t>Omaha</t>
  </si>
  <si>
    <t>Orlando</t>
  </si>
  <si>
    <t>Oxford</t>
  </si>
  <si>
    <t>Palm Springs</t>
  </si>
  <si>
    <t>Panama City</t>
  </si>
  <si>
    <t>Park City</t>
  </si>
  <si>
    <t>Parsippany</t>
  </si>
  <si>
    <t>Pecos</t>
  </si>
  <si>
    <t xml:space="preserve">Pensacola </t>
  </si>
  <si>
    <t>Petoskey</t>
  </si>
  <si>
    <t>Philadelphia</t>
  </si>
  <si>
    <t>Phoenix / Scottsdale</t>
  </si>
  <si>
    <t>Pittsburgh</t>
  </si>
  <si>
    <t>Pittsfield</t>
  </si>
  <si>
    <t>Plano</t>
  </si>
  <si>
    <t>Plymouth / Taunton / New Bedford</t>
  </si>
  <si>
    <t>Point Arena / Gualala</t>
  </si>
  <si>
    <t xml:space="preserve">Pontiac / Auburn Hills </t>
  </si>
  <si>
    <t>Port Angeles / Port Townsend</t>
  </si>
  <si>
    <t>Portland</t>
  </si>
  <si>
    <t>Portsmouth</t>
  </si>
  <si>
    <t>Poughkeepsie</t>
  </si>
  <si>
    <t>Princeton / Trenton</t>
  </si>
  <si>
    <t>Providence / Bristol</t>
  </si>
  <si>
    <t>Provo</t>
  </si>
  <si>
    <t>Punta Gorda</t>
  </si>
  <si>
    <t>Quincy</t>
  </si>
  <si>
    <t>Raleigh</t>
  </si>
  <si>
    <t>Rapid City</t>
  </si>
  <si>
    <t>Reading</t>
  </si>
  <si>
    <t>Richland / Pasco</t>
  </si>
  <si>
    <t>Richmond</t>
  </si>
  <si>
    <t>Riverhead / Ronkonkoma / Melville</t>
  </si>
  <si>
    <t>Roanoke</t>
  </si>
  <si>
    <t>Rochester</t>
  </si>
  <si>
    <t>Sacramento</t>
  </si>
  <si>
    <t>Salt Lake City</t>
  </si>
  <si>
    <t>San Antonio</t>
  </si>
  <si>
    <t>San Diego</t>
  </si>
  <si>
    <t>San Francisco</t>
  </si>
  <si>
    <t>San Luis Obispo</t>
  </si>
  <si>
    <t>San Mateo / Foster City / Belmont</t>
  </si>
  <si>
    <t>Sandusky</t>
  </si>
  <si>
    <t>Santa Barbara</t>
  </si>
  <si>
    <t>Santa Cruz</t>
  </si>
  <si>
    <t>Santa Fe</t>
  </si>
  <si>
    <t xml:space="preserve">Santa Monica </t>
  </si>
  <si>
    <t>Santa Rosa</t>
  </si>
  <si>
    <t>Sarasota</t>
  </si>
  <si>
    <t>Saratoga Springs / Schenectady</t>
  </si>
  <si>
    <t>Savannah</t>
  </si>
  <si>
    <t>Seaside</t>
  </si>
  <si>
    <t>Seattle</t>
  </si>
  <si>
    <t>Sebring</t>
  </si>
  <si>
    <t>Sedona</t>
  </si>
  <si>
    <t>Silverthorne / Breckenridge</t>
  </si>
  <si>
    <t>Somerset</t>
  </si>
  <si>
    <t>South Haven</t>
  </si>
  <si>
    <t>South Lake Tahoe</t>
  </si>
  <si>
    <t>South Padre Island</t>
  </si>
  <si>
    <t>Southaven</t>
  </si>
  <si>
    <t>Spokane</t>
  </si>
  <si>
    <t>Springfield</t>
  </si>
  <si>
    <t>Springfield / Cranford / New Providence</t>
  </si>
  <si>
    <t>St. Augustine</t>
  </si>
  <si>
    <t>St. Louis</t>
  </si>
  <si>
    <t xml:space="preserve">Starkville </t>
  </si>
  <si>
    <t xml:space="preserve">State College </t>
  </si>
  <si>
    <t>Steamboat Springs</t>
  </si>
  <si>
    <t xml:space="preserve">Stockton </t>
  </si>
  <si>
    <t xml:space="preserve">Stowe </t>
  </si>
  <si>
    <t>Stuart</t>
  </si>
  <si>
    <t>Sturgeon Bay</t>
  </si>
  <si>
    <t>Sun Valley / Ketchum</t>
  </si>
  <si>
    <t>Sunnyvale / Palo Alto / San Jose</t>
  </si>
  <si>
    <t>Syracuse / Oswego</t>
  </si>
  <si>
    <t>Tacoma</t>
  </si>
  <si>
    <t>Tahoe City</t>
  </si>
  <si>
    <t>Tallahassee</t>
  </si>
  <si>
    <t>Tampa / St. Petersburg</t>
  </si>
  <si>
    <t>Taos</t>
  </si>
  <si>
    <t>Tarrytown / White Plains / New Rochelle</t>
  </si>
  <si>
    <t>Telluride</t>
  </si>
  <si>
    <t>Toms River</t>
  </si>
  <si>
    <t>Traverse City</t>
  </si>
  <si>
    <t xml:space="preserve">Troy </t>
  </si>
  <si>
    <t>Truckee</t>
  </si>
  <si>
    <t>Tucson</t>
  </si>
  <si>
    <t>Vail</t>
  </si>
  <si>
    <t>Vancouver</t>
  </si>
  <si>
    <t>Vero Beach</t>
  </si>
  <si>
    <t>Virginia Beach</t>
  </si>
  <si>
    <t>Visalia</t>
  </si>
  <si>
    <t>Waco</t>
  </si>
  <si>
    <t>Wallops Island</t>
  </si>
  <si>
    <t>West Point</t>
  </si>
  <si>
    <t>West Sacramento / Davis</t>
  </si>
  <si>
    <t>White River Junction</t>
  </si>
  <si>
    <t>Williamsburg / York</t>
  </si>
  <si>
    <t>Wilmington</t>
  </si>
  <si>
    <t>Worcester</t>
  </si>
  <si>
    <t>Yosemite National Park</t>
  </si>
  <si>
    <t>STATE</t>
  </si>
  <si>
    <t>DESTINATION</t>
  </si>
  <si>
    <t>COUNTY/LOCATION DEFINED</t>
  </si>
  <si>
    <t>SEASON BEGIN</t>
  </si>
  <si>
    <t>SEASON END</t>
  </si>
  <si>
    <t>Standard CONUS rate applies to all counties not specifically listed. Cities not listed may be located in a listed county.</t>
  </si>
  <si>
    <t>Jefferson</t>
  </si>
  <si>
    <t xml:space="preserve"> </t>
  </si>
  <si>
    <t>Baldwin</t>
  </si>
  <si>
    <t>Garland</t>
  </si>
  <si>
    <t>Navajo</t>
  </si>
  <si>
    <t>Coconino / Yavapai less the city of Sedona</t>
  </si>
  <si>
    <t>Maricopa</t>
  </si>
  <si>
    <t>City Limits of Sedona</t>
  </si>
  <si>
    <t>Pima</t>
  </si>
  <si>
    <t>Contra Costa</t>
  </si>
  <si>
    <t>San Bernardino</t>
  </si>
  <si>
    <t>Inyo / NAWS China Lake</t>
  </si>
  <si>
    <t>Los Angeles / Orange / Ventura / Edwards AFB less the city of Santa Monica</t>
  </si>
  <si>
    <t>Mono</t>
  </si>
  <si>
    <t>Marin</t>
  </si>
  <si>
    <t xml:space="preserve">Madera </t>
  </si>
  <si>
    <t>Alameda</t>
  </si>
  <si>
    <t>Riverside</t>
  </si>
  <si>
    <t>Mendocino</t>
  </si>
  <si>
    <t>San Mateo</t>
  </si>
  <si>
    <t>City limits of Santa Monica</t>
  </si>
  <si>
    <t>Sonoma</t>
  </si>
  <si>
    <t>El Dorado</t>
  </si>
  <si>
    <t>San Joaquin</t>
  </si>
  <si>
    <t>Santa Clara</t>
  </si>
  <si>
    <t>Placer</t>
  </si>
  <si>
    <t xml:space="preserve">Nevada </t>
  </si>
  <si>
    <t>Tulare</t>
  </si>
  <si>
    <t>Yolo</t>
  </si>
  <si>
    <t>Mariposa</t>
  </si>
  <si>
    <t>Pitkin</t>
  </si>
  <si>
    <t>El Paso</t>
  </si>
  <si>
    <t>Montezuma</t>
  </si>
  <si>
    <t>Gunnison</t>
  </si>
  <si>
    <t>Denver / Adams / Arapahoe / Jefferson</t>
  </si>
  <si>
    <t>La Plata</t>
  </si>
  <si>
    <t>Larimer</t>
  </si>
  <si>
    <t>Summit</t>
  </si>
  <si>
    <t>Routt</t>
  </si>
  <si>
    <t>San Miguel</t>
  </si>
  <si>
    <t>Eagle</t>
  </si>
  <si>
    <t>Fairfield</t>
  </si>
  <si>
    <t>New London</t>
  </si>
  <si>
    <t>Washington DC (also the cities of Alexandria, Falls Church and Fairfax, and the counties of Arlington and Fairfax, in Virginia; and the counties of Montgomery and Prince George's in Maryland)</t>
  </si>
  <si>
    <t>Sussex</t>
  </si>
  <si>
    <t>New Castle</t>
  </si>
  <si>
    <t>Manatee</t>
  </si>
  <si>
    <t>Brevard</t>
  </si>
  <si>
    <t>Volusia</t>
  </si>
  <si>
    <t>Okaloosa / Walton</t>
  </si>
  <si>
    <t>Broward</t>
  </si>
  <si>
    <t>Lee</t>
  </si>
  <si>
    <t>Monroe</t>
  </si>
  <si>
    <t>Miami-Dade</t>
  </si>
  <si>
    <t>Collier</t>
  </si>
  <si>
    <t>Orange</t>
  </si>
  <si>
    <t>Palm Beach / Hendry</t>
  </si>
  <si>
    <t>Bay</t>
  </si>
  <si>
    <t>Escambia</t>
  </si>
  <si>
    <t>Highlands</t>
  </si>
  <si>
    <t>St. Johns</t>
  </si>
  <si>
    <t>Martin</t>
  </si>
  <si>
    <t>Leon</t>
  </si>
  <si>
    <t>Pinellas / Hillsborough</t>
  </si>
  <si>
    <t>Indian River</t>
  </si>
  <si>
    <t>Clarke</t>
  </si>
  <si>
    <t>Fulton / Dekalb</t>
  </si>
  <si>
    <t>Glynn</t>
  </si>
  <si>
    <t>Chatham</t>
  </si>
  <si>
    <t>Polk</t>
  </si>
  <si>
    <t>Kootenai</t>
  </si>
  <si>
    <t>Blaine / Elmore</t>
  </si>
  <si>
    <t>Cook / Lake</t>
  </si>
  <si>
    <t>DuPage</t>
  </si>
  <si>
    <t>Allen</t>
  </si>
  <si>
    <t>Marion / Hamilton</t>
  </si>
  <si>
    <t>Tippecanoe</t>
  </si>
  <si>
    <t>Wyandotte / Johnson / Leavenworth</t>
  </si>
  <si>
    <t>Fayette</t>
  </si>
  <si>
    <t>Orleans / Jefferson Parishes</t>
  </si>
  <si>
    <t>Essex</t>
  </si>
  <si>
    <t>Suffolk, city of Cambridge</t>
  </si>
  <si>
    <t>Middlesex less the city of Cambridge</t>
  </si>
  <si>
    <t>City limits of Falmouth</t>
  </si>
  <si>
    <t>Barnstable less the city of Falmouth</t>
  </si>
  <si>
    <t>Dukes</t>
  </si>
  <si>
    <t>Hampshire</t>
  </si>
  <si>
    <t>Berkshire</t>
  </si>
  <si>
    <t>Plymouth / Bristol</t>
  </si>
  <si>
    <t>Norfolk</t>
  </si>
  <si>
    <t>Hampden</t>
  </si>
  <si>
    <t>Harford</t>
  </si>
  <si>
    <t>Anne Arundel</t>
  </si>
  <si>
    <t>Dorchester / Talbot</t>
  </si>
  <si>
    <t>Howard</t>
  </si>
  <si>
    <t>Hancock / Knox</t>
  </si>
  <si>
    <t xml:space="preserve">York </t>
  </si>
  <si>
    <t>Cumberland / Sagadahoc</t>
  </si>
  <si>
    <t>Washtenaw</t>
  </si>
  <si>
    <t>Wayne</t>
  </si>
  <si>
    <t>Kent</t>
  </si>
  <si>
    <t>Ottawa</t>
  </si>
  <si>
    <t>Mackinac</t>
  </si>
  <si>
    <t>Emmet</t>
  </si>
  <si>
    <t>Van Buren</t>
  </si>
  <si>
    <t>Grand Traverse</t>
  </si>
  <si>
    <t>Hennepin / Ramsey</t>
  </si>
  <si>
    <t>Olmsted</t>
  </si>
  <si>
    <t>Jackson / Clay / Cass / Platte</t>
  </si>
  <si>
    <t>St. Louis / St. Louis City / St. Charles</t>
  </si>
  <si>
    <t>Oktibbeha</t>
  </si>
  <si>
    <t>Gallatin/Park</t>
  </si>
  <si>
    <t>Buncombe</t>
  </si>
  <si>
    <t>Carteret</t>
  </si>
  <si>
    <t>Mecklenburg</t>
  </si>
  <si>
    <t>Guilford</t>
  </si>
  <si>
    <t>Dare</t>
  </si>
  <si>
    <t>Wake</t>
  </si>
  <si>
    <t>New Hanover</t>
  </si>
  <si>
    <t>Douglas</t>
  </si>
  <si>
    <t>Merrimack</t>
  </si>
  <si>
    <t>Caroll</t>
  </si>
  <si>
    <t>Strafford</t>
  </si>
  <si>
    <t>Belknap</t>
  </si>
  <si>
    <t>Grafton</t>
  </si>
  <si>
    <t>Hillsborough</t>
  </si>
  <si>
    <t>Rockingham</t>
  </si>
  <si>
    <t>Camden / Burlington</t>
  </si>
  <si>
    <t>Monmouth</t>
  </si>
  <si>
    <t xml:space="preserve">Middlesex </t>
  </si>
  <si>
    <t>Hunterdon</t>
  </si>
  <si>
    <t>Essex / Bergen / Hudson / Passaic</t>
  </si>
  <si>
    <t>Morris</t>
  </si>
  <si>
    <t>Mercer</t>
  </si>
  <si>
    <t>Union</t>
  </si>
  <si>
    <t>Ocean</t>
  </si>
  <si>
    <t>Bernalillo</t>
  </si>
  <si>
    <t>Washoe</t>
  </si>
  <si>
    <t>Clark</t>
  </si>
  <si>
    <t>Erie</t>
  </si>
  <si>
    <t>Nassau</t>
  </si>
  <si>
    <t>Warren</t>
  </si>
  <si>
    <t>Ulster</t>
  </si>
  <si>
    <t>Bronx / Kings / New York / Queens / Richmond</t>
  </si>
  <si>
    <t>Niagara</t>
  </si>
  <si>
    <t>Rockland</t>
  </si>
  <si>
    <t>Broome</t>
  </si>
  <si>
    <t>Dutchess</t>
  </si>
  <si>
    <t>Suffolk</t>
  </si>
  <si>
    <t>Saratoga / Schenectady</t>
  </si>
  <si>
    <t>Onondaga / Oswego</t>
  </si>
  <si>
    <t>Westchester</t>
  </si>
  <si>
    <t>Rensselaer</t>
  </si>
  <si>
    <t>Tompkins</t>
  </si>
  <si>
    <t>Hamilton / Clermont</t>
  </si>
  <si>
    <t>Cuyahoga</t>
  </si>
  <si>
    <t>Franklin</t>
  </si>
  <si>
    <t>Greene / Montgomery</t>
  </si>
  <si>
    <t>Butler / Warren</t>
  </si>
  <si>
    <t>Oklahoma</t>
  </si>
  <si>
    <t>Washington</t>
  </si>
  <si>
    <t>Deschutes</t>
  </si>
  <si>
    <t>Lane</t>
  </si>
  <si>
    <t>Lincoln</t>
  </si>
  <si>
    <t>Multnomah</t>
  </si>
  <si>
    <t>Clatsop</t>
  </si>
  <si>
    <t>Lehigh / Northampton</t>
  </si>
  <si>
    <t>Delaware</t>
  </si>
  <si>
    <t>Adams</t>
  </si>
  <si>
    <t>Dauphin County excluding Hershey</t>
  </si>
  <si>
    <t>Chester</t>
  </si>
  <si>
    <t>Allegheny</t>
  </si>
  <si>
    <t>Berks</t>
  </si>
  <si>
    <t>Centre</t>
  </si>
  <si>
    <t xml:space="preserve">Newport </t>
  </si>
  <si>
    <t>Charleston / Berkeley / Dorchester</t>
  </si>
  <si>
    <t>Richland / Lexington</t>
  </si>
  <si>
    <t>Beaufort</t>
  </si>
  <si>
    <t>Horry</t>
  </si>
  <si>
    <t>Fall River / Custer</t>
  </si>
  <si>
    <t>Pennington</t>
  </si>
  <si>
    <t>Lawrence</t>
  </si>
  <si>
    <t>Williamson</t>
  </si>
  <si>
    <t>Knox</t>
  </si>
  <si>
    <t>Shelby</t>
  </si>
  <si>
    <t>Davidson</t>
  </si>
  <si>
    <t>Tarrant County / City of Grapevine</t>
  </si>
  <si>
    <t>Travis</t>
  </si>
  <si>
    <t xml:space="preserve">Dallas </t>
  </si>
  <si>
    <t>Montgomery / Fort Bend / Harris</t>
  </si>
  <si>
    <t>Collin</t>
  </si>
  <si>
    <t>Bexar</t>
  </si>
  <si>
    <t>Cameron</t>
  </si>
  <si>
    <t>Utah</t>
  </si>
  <si>
    <t>Salt Lake / Tooele</t>
  </si>
  <si>
    <t>City of Charlottesville / Albemarle</t>
  </si>
  <si>
    <t>Campbell / Lynchburg City</t>
  </si>
  <si>
    <t>City of Richmond</t>
  </si>
  <si>
    <t>City limits of Roanoke</t>
  </si>
  <si>
    <t>City of Virginia Beach</t>
  </si>
  <si>
    <t>Accomack</t>
  </si>
  <si>
    <t>James City / York Counties / City of Williamsburg</t>
  </si>
  <si>
    <t>Chittenden</t>
  </si>
  <si>
    <t>Bennington</t>
  </si>
  <si>
    <t>Lamoille</t>
  </si>
  <si>
    <t>Windsor</t>
  </si>
  <si>
    <t>Snohomish</t>
  </si>
  <si>
    <t>Grays Harbor</t>
  </si>
  <si>
    <t>Thurston</t>
  </si>
  <si>
    <t>Clallam / Jefferson</t>
  </si>
  <si>
    <t>King</t>
  </si>
  <si>
    <t>Pierce</t>
  </si>
  <si>
    <t>Clark / Cowlitz / Skamania</t>
  </si>
  <si>
    <t>Dane</t>
  </si>
  <si>
    <t>Door</t>
  </si>
  <si>
    <t>Kanawha</t>
  </si>
  <si>
    <t>Park</t>
  </si>
  <si>
    <t>Teton / Sublette</t>
  </si>
  <si>
    <t>Will</t>
  </si>
  <si>
    <t>Lewis and Clark</t>
  </si>
  <si>
    <t>Desoto</t>
  </si>
  <si>
    <t>Humboldt</t>
  </si>
  <si>
    <t>St. Clair</t>
  </si>
  <si>
    <t>Cumberland</t>
  </si>
  <si>
    <t>Midland / Andrews / Ector / Martin</t>
  </si>
  <si>
    <t>Queen Anne</t>
  </si>
  <si>
    <t>Grand</t>
  </si>
  <si>
    <t>Benton / Franklin</t>
  </si>
  <si>
    <t>Lafayette</t>
  </si>
  <si>
    <t>Allen / Jefferson Davis / Natchitoches / Rapides / Vernon Parishes</t>
  </si>
  <si>
    <t>Eddy</t>
  </si>
  <si>
    <t>Kern</t>
  </si>
  <si>
    <t>Reeves</t>
  </si>
  <si>
    <t>Cobb</t>
  </si>
  <si>
    <t>Ada</t>
  </si>
  <si>
    <t>Flathead</t>
  </si>
  <si>
    <t>Mileage Rate (per mile)</t>
  </si>
  <si>
    <t>CITY</t>
  </si>
  <si>
    <t>MILES</t>
  </si>
  <si>
    <t>AMOUNT</t>
  </si>
  <si>
    <t>Map Quest Miles</t>
  </si>
  <si>
    <t>Round Trip Miles</t>
  </si>
  <si>
    <t>Any City farther than 400 miles away (800 round trip)</t>
  </si>
  <si>
    <t>Abilene</t>
  </si>
  <si>
    <t>Addison</t>
  </si>
  <si>
    <t>Amarillo</t>
  </si>
  <si>
    <t>Arlington</t>
  </si>
  <si>
    <t>Beaumont</t>
  </si>
  <si>
    <t>Belton</t>
  </si>
  <si>
    <t>Breckenridge</t>
  </si>
  <si>
    <t>Bridgeport</t>
  </si>
  <si>
    <t>Carrollton</t>
  </si>
  <si>
    <t>Cisco</t>
  </si>
  <si>
    <t>College Station</t>
  </si>
  <si>
    <t>Commerce</t>
  </si>
  <si>
    <t>Corpus Christi</t>
  </si>
  <si>
    <t>Corsicana</t>
  </si>
  <si>
    <t>Dallas Love Field</t>
  </si>
  <si>
    <t>Fredericksburg</t>
  </si>
  <si>
    <t>Glen Rose</t>
  </si>
  <si>
    <t>Grapevine</t>
  </si>
  <si>
    <t>Henderson</t>
  </si>
  <si>
    <t>Hillsboro</t>
  </si>
  <si>
    <t>Irving</t>
  </si>
  <si>
    <t>Jacksonville</t>
  </si>
  <si>
    <t>Kerrville</t>
  </si>
  <si>
    <t>Lago Vista</t>
  </si>
  <si>
    <t>Longview</t>
  </si>
  <si>
    <t>Lubbock</t>
  </si>
  <si>
    <t>Lufkin</t>
  </si>
  <si>
    <t>Marshall</t>
  </si>
  <si>
    <t>Nacogdoches</t>
  </si>
  <si>
    <t>New Braunfels</t>
  </si>
  <si>
    <t>Odessa</t>
  </si>
  <si>
    <t>Paris</t>
  </si>
  <si>
    <t>Pittsburg</t>
  </si>
  <si>
    <t>Prairie View</t>
  </si>
  <si>
    <t>Richardson</t>
  </si>
  <si>
    <t>Rockwall</t>
  </si>
  <si>
    <t>Round Rock</t>
  </si>
  <si>
    <t>Rowlett</t>
  </si>
  <si>
    <t>San Angelo</t>
  </si>
  <si>
    <t>San Marcos</t>
  </si>
  <si>
    <t>Sherman</t>
  </si>
  <si>
    <t>Stephenville</t>
  </si>
  <si>
    <t>Terrell</t>
  </si>
  <si>
    <t>Texarkana</t>
  </si>
  <si>
    <t>Texas City</t>
  </si>
  <si>
    <t>Tyler</t>
  </si>
  <si>
    <t>Weatherford</t>
  </si>
  <si>
    <t>Wichita Falls</t>
  </si>
  <si>
    <t xml:space="preserve">In accordance with Board Policy CH (Local): </t>
  </si>
  <si>
    <t>The Miles are calculated based on MapsQuest.com, round-trip from</t>
  </si>
  <si>
    <t>Fort Worth, TX to Destination City and return.</t>
  </si>
  <si>
    <t>Board Members</t>
  </si>
  <si>
    <t>Mileage Rate</t>
  </si>
  <si>
    <t>Name</t>
  </si>
  <si>
    <t>Address</t>
  </si>
  <si>
    <t xml:space="preserve">Mileage One Way </t>
  </si>
  <si>
    <t xml:space="preserve">DFW Airport </t>
  </si>
  <si>
    <t xml:space="preserve">Total Amount </t>
  </si>
  <si>
    <t>Wallace Bridges</t>
  </si>
  <si>
    <t>Anne Darr</t>
  </si>
  <si>
    <t>Kevin Lynch</t>
  </si>
  <si>
    <t>Tobi Jackson</t>
  </si>
  <si>
    <t>Anael Luebanos</t>
  </si>
  <si>
    <t>Roxanne Martinez</t>
  </si>
  <si>
    <t>Quinton Phillips</t>
  </si>
  <si>
    <t>Camille Rodriguez</t>
  </si>
  <si>
    <t>Michael Ryan</t>
  </si>
  <si>
    <t xml:space="preserve">Number of Rooms Planned </t>
  </si>
  <si>
    <t>Shared</t>
  </si>
  <si>
    <t>Not Shared</t>
  </si>
  <si>
    <t>Is lodging paid with Grants Funds?</t>
  </si>
  <si>
    <t>GSA rate plus 35 % Taxes</t>
  </si>
  <si>
    <t xml:space="preserve">Account Type </t>
  </si>
  <si>
    <t xml:space="preserve">Meal Amount </t>
  </si>
  <si>
    <t xml:space="preserve">Travel Dates </t>
  </si>
  <si>
    <t xml:space="preserve">City &amp; State </t>
  </si>
  <si>
    <t xml:space="preserve">What kind of travel is this?  </t>
  </si>
  <si>
    <t xml:space="preserve"># of Bags </t>
  </si>
  <si>
    <t xml:space="preserve">Total # of bags </t>
  </si>
  <si>
    <t xml:space="preserve">Add reantal car fuel </t>
  </si>
  <si>
    <t xml:space="preserve">Total rental car gas </t>
  </si>
  <si>
    <t xml:space="preserve">GSA Rate </t>
  </si>
  <si>
    <t xml:space="preserve">Conference Rate </t>
  </si>
  <si>
    <t xml:space="preserve">Shared Rooms </t>
  </si>
  <si>
    <t xml:space="preserve">Unshared Rooms </t>
  </si>
  <si>
    <t>Hotel</t>
  </si>
  <si>
    <t xml:space="preserve">&gt;&lt; GSA </t>
  </si>
  <si>
    <t>Overage</t>
  </si>
  <si>
    <t xml:space="preserve">Not shared </t>
  </si>
  <si>
    <t xml:space="preserve">Total # </t>
  </si>
  <si>
    <t xml:space="preserve">Place an X next to the meals provided by either the conference or the hotel. </t>
  </si>
  <si>
    <t>Percentage to calculate parking/tolls</t>
  </si>
  <si>
    <t>Percentage to calculate taxi/shuttle</t>
  </si>
  <si>
    <t>Lodging Tab: Enter number of nights in frontline</t>
  </si>
  <si>
    <t>Frontline - Parking/Tolls</t>
  </si>
  <si>
    <t>Frontline - Taxi /Shuttle</t>
  </si>
  <si>
    <t xml:space="preserve">Trip Tracker Mileage </t>
  </si>
  <si>
    <t>City, State</t>
  </si>
  <si>
    <t>Abbott</t>
  </si>
  <si>
    <t>Alamo</t>
  </si>
  <si>
    <t>Alamo Heights</t>
  </si>
  <si>
    <t>Alice</t>
  </si>
  <si>
    <t>Alpine</t>
  </si>
  <si>
    <t>Alvarado</t>
  </si>
  <si>
    <t>Alvin</t>
  </si>
  <si>
    <t>Ames</t>
  </si>
  <si>
    <t>Anahuac</t>
  </si>
  <si>
    <t>Andrews</t>
  </si>
  <si>
    <t>Angleton</t>
  </si>
  <si>
    <t>Aransas Pass</t>
  </si>
  <si>
    <t>Archer City</t>
  </si>
  <si>
    <t>Ardmore</t>
  </si>
  <si>
    <t>Argyle</t>
  </si>
  <si>
    <t>Austwell</t>
  </si>
  <si>
    <t>Avery</t>
  </si>
  <si>
    <t>Azle</t>
  </si>
  <si>
    <t>Bailey's Prairie</t>
  </si>
  <si>
    <t>Baird</t>
  </si>
  <si>
    <t>Balch Springs</t>
  </si>
  <si>
    <t>Ballinger</t>
  </si>
  <si>
    <t>Bartonville</t>
  </si>
  <si>
    <t>Bastrop</t>
  </si>
  <si>
    <t>Bay City</t>
  </si>
  <si>
    <t>Baytown</t>
  </si>
  <si>
    <t>Beach City</t>
  </si>
  <si>
    <t>Bedford</t>
  </si>
  <si>
    <t>Bee Cave</t>
  </si>
  <si>
    <t>Beeville</t>
  </si>
  <si>
    <t>Bellaire</t>
  </si>
  <si>
    <t>Bellmead</t>
  </si>
  <si>
    <t>Bellville</t>
  </si>
  <si>
    <t>Benbrook</t>
  </si>
  <si>
    <t>Big Lake</t>
  </si>
  <si>
    <t>Big Sandy</t>
  </si>
  <si>
    <t>Blue Ridge</t>
  </si>
  <si>
    <t>Boerne</t>
  </si>
  <si>
    <t>Bogata</t>
  </si>
  <si>
    <t>Bonham</t>
  </si>
  <si>
    <t>Booker</t>
  </si>
  <si>
    <t>Borger</t>
  </si>
  <si>
    <t>Bremond</t>
  </si>
  <si>
    <t>Brenham</t>
  </si>
  <si>
    <t>Bridge City</t>
  </si>
  <si>
    <t>Brookshire</t>
  </si>
  <si>
    <t>Brookside Village</t>
  </si>
  <si>
    <t>Brownsville</t>
  </si>
  <si>
    <t>Brownwood</t>
  </si>
  <si>
    <t>Bryan</t>
  </si>
  <si>
    <t>Buda</t>
  </si>
  <si>
    <t>Bulverde</t>
  </si>
  <si>
    <t>Burkburnett</t>
  </si>
  <si>
    <t>Burleson</t>
  </si>
  <si>
    <t>Burnet</t>
  </si>
  <si>
    <t>Caldwell</t>
  </si>
  <si>
    <t>Calvert</t>
  </si>
  <si>
    <t>Camp Wood</t>
  </si>
  <si>
    <t>Canadian</t>
  </si>
  <si>
    <t>Canyon</t>
  </si>
  <si>
    <t>Carthage</t>
  </si>
  <si>
    <t>Castroville</t>
  </si>
  <si>
    <t>Cedar Hill</t>
  </si>
  <si>
    <t>Cedar Park</t>
  </si>
  <si>
    <t>Centerville</t>
  </si>
  <si>
    <t>Chappell Hill</t>
  </si>
  <si>
    <t>Chillicothe</t>
  </si>
  <si>
    <t>Christoval</t>
  </si>
  <si>
    <t>Cibolo</t>
  </si>
  <si>
    <t>Cleburne</t>
  </si>
  <si>
    <t>Clifton</t>
  </si>
  <si>
    <t>Clute</t>
  </si>
  <si>
    <t>Clyde</t>
  </si>
  <si>
    <t>Cockrell Hill</t>
  </si>
  <si>
    <t>Coldspring</t>
  </si>
  <si>
    <t>Colleyville</t>
  </si>
  <si>
    <t>Colony</t>
  </si>
  <si>
    <t>Comanche</t>
  </si>
  <si>
    <t>Combine</t>
  </si>
  <si>
    <t>Comfort</t>
  </si>
  <si>
    <t>Conroe</t>
  </si>
  <si>
    <t>Converse</t>
  </si>
  <si>
    <t>Coolidge</t>
  </si>
  <si>
    <t>Coppell</t>
  </si>
  <si>
    <t>Copper Canyon</t>
  </si>
  <si>
    <t>Copperas Cove</t>
  </si>
  <si>
    <t>Corinth</t>
  </si>
  <si>
    <t>Cove</t>
  </si>
  <si>
    <t>Crane</t>
  </si>
  <si>
    <t>Crosby</t>
  </si>
  <si>
    <t>Cross Plains</t>
  </si>
  <si>
    <t>Crowell</t>
  </si>
  <si>
    <t>Crowley</t>
  </si>
  <si>
    <t>Cuero</t>
  </si>
  <si>
    <t>Cut and Shoot</t>
  </si>
  <si>
    <t>Daingerfield</t>
  </si>
  <si>
    <t>Daisetta</t>
  </si>
  <si>
    <t>Dalhart</t>
  </si>
  <si>
    <t>Danbury</t>
  </si>
  <si>
    <t>Dayton</t>
  </si>
  <si>
    <t>Dayton Lakes</t>
  </si>
  <si>
    <t>De Leon</t>
  </si>
  <si>
    <t>Decatur</t>
  </si>
  <si>
    <t>Deer Park</t>
  </si>
  <si>
    <t>Del Rio</t>
  </si>
  <si>
    <t>Denison</t>
  </si>
  <si>
    <t>Denton</t>
  </si>
  <si>
    <t>Denver City</t>
  </si>
  <si>
    <t>DeSoto</t>
  </si>
  <si>
    <t>Devers</t>
  </si>
  <si>
    <t>Dickinson</t>
  </si>
  <si>
    <t>Donna</t>
  </si>
  <si>
    <t>Dripping Springs</t>
  </si>
  <si>
    <t>Dublin</t>
  </si>
  <si>
    <t>Dumas</t>
  </si>
  <si>
    <t>Duncanville</t>
  </si>
  <si>
    <t>Eagle Pass</t>
  </si>
  <si>
    <t>Early</t>
  </si>
  <si>
    <t>Eastland</t>
  </si>
  <si>
    <t>Eden</t>
  </si>
  <si>
    <t>Edinburg</t>
  </si>
  <si>
    <t>El Campo</t>
  </si>
  <si>
    <t>Electra</t>
  </si>
  <si>
    <t>Elgin</t>
  </si>
  <si>
    <t>Elysian Fields</t>
  </si>
  <si>
    <t>Emory</t>
  </si>
  <si>
    <t>Ennis</t>
  </si>
  <si>
    <t>Eola</t>
  </si>
  <si>
    <t>Euless</t>
  </si>
  <si>
    <t>Farmers Branch</t>
  </si>
  <si>
    <t>Farmersville</t>
  </si>
  <si>
    <t>Farwell</t>
  </si>
  <si>
    <t>Flatonia</t>
  </si>
  <si>
    <t>Flower Mound</t>
  </si>
  <si>
    <t>Forney</t>
  </si>
  <si>
    <t>Fort Davis</t>
  </si>
  <si>
    <t xml:space="preserve">Fort Hood </t>
  </si>
  <si>
    <t>Fort Stockton</t>
  </si>
  <si>
    <t>Freeport</t>
  </si>
  <si>
    <t>Friendswood</t>
  </si>
  <si>
    <t>Frisco</t>
  </si>
  <si>
    <t>Fritch</t>
  </si>
  <si>
    <t>Fulshear</t>
  </si>
  <si>
    <t>Gainesville</t>
  </si>
  <si>
    <t>Garden Ridge</t>
  </si>
  <si>
    <t>Gatesville</t>
  </si>
  <si>
    <t>Georgetown</t>
  </si>
  <si>
    <t>Giddings</t>
  </si>
  <si>
    <t>Gilmer</t>
  </si>
  <si>
    <t>Glenn Heights</t>
  </si>
  <si>
    <t>Goliad</t>
  </si>
  <si>
    <t>Gonzales</t>
  </si>
  <si>
    <t>Gordon</t>
  </si>
  <si>
    <t xml:space="preserve">Graham </t>
  </si>
  <si>
    <t>Granbury</t>
  </si>
  <si>
    <t>Grand Prairie</t>
  </si>
  <si>
    <t>Grapeland</t>
  </si>
  <si>
    <t>Hale Center</t>
  </si>
  <si>
    <t>Hallettsville</t>
  </si>
  <si>
    <t>Hallsville</t>
  </si>
  <si>
    <t>Haltom City</t>
  </si>
  <si>
    <t>Hardin</t>
  </si>
  <si>
    <t>Harker Heights</t>
  </si>
  <si>
    <t>Harleton</t>
  </si>
  <si>
    <t>Harlingen</t>
  </si>
  <si>
    <t>Haskell</t>
  </si>
  <si>
    <t>Hearne</t>
  </si>
  <si>
    <t>Hempstead</t>
  </si>
  <si>
    <t>Hewitt</t>
  </si>
  <si>
    <t>Hico</t>
  </si>
  <si>
    <t>Hidalgo</t>
  </si>
  <si>
    <t>Highland Village</t>
  </si>
  <si>
    <t>Hill Country Village</t>
  </si>
  <si>
    <t>Hilshire Village</t>
  </si>
  <si>
    <t>Hondo</t>
  </si>
  <si>
    <t>Hurst</t>
  </si>
  <si>
    <t>Ingleside on the Bay</t>
  </si>
  <si>
    <t>Iowa Park</t>
  </si>
  <si>
    <t>Jacksboro</t>
  </si>
  <si>
    <t>Jamaica Beach</t>
  </si>
  <si>
    <t>Jasper</t>
  </si>
  <si>
    <t>Jewett</t>
  </si>
  <si>
    <t>Johnson City</t>
  </si>
  <si>
    <t>Junction</t>
  </si>
  <si>
    <t>Karnack</t>
  </si>
  <si>
    <t>Katy</t>
  </si>
  <si>
    <t>Keller</t>
  </si>
  <si>
    <t>Kemah</t>
  </si>
  <si>
    <t>Kenefick</t>
  </si>
  <si>
    <t>Kennedale</t>
  </si>
  <si>
    <t>Kerens</t>
  </si>
  <si>
    <t>Kilgore</t>
  </si>
  <si>
    <t>Killeen</t>
  </si>
  <si>
    <t>Kingsland</t>
  </si>
  <si>
    <t>Kingwood</t>
  </si>
  <si>
    <t>Krum</t>
  </si>
  <si>
    <t>Kyle</t>
  </si>
  <si>
    <t>La Marque</t>
  </si>
  <si>
    <t>La Porte</t>
  </si>
  <si>
    <t>Lacy-Lakeview</t>
  </si>
  <si>
    <t>LaGrange</t>
  </si>
  <si>
    <t>Lake Dallas</t>
  </si>
  <si>
    <t>Lake Jackson</t>
  </si>
  <si>
    <t>Lakeway</t>
  </si>
  <si>
    <t>Lampasas</t>
  </si>
  <si>
    <t>Laredo</t>
  </si>
  <si>
    <t>Lawton</t>
  </si>
  <si>
    <t>League City</t>
  </si>
  <si>
    <t>Leander</t>
  </si>
  <si>
    <t>Leon Valley</t>
  </si>
  <si>
    <t>Leonard</t>
  </si>
  <si>
    <t>Levelland</t>
  </si>
  <si>
    <t>Lewisville</t>
  </si>
  <si>
    <t>Lindale</t>
  </si>
  <si>
    <t>Littlefield</t>
  </si>
  <si>
    <t>Live Oak</t>
  </si>
  <si>
    <t>Livingston</t>
  </si>
  <si>
    <t>Lockhart</t>
  </si>
  <si>
    <t>Lorenzo</t>
  </si>
  <si>
    <t>Los Fresnos</t>
  </si>
  <si>
    <t>Lucas</t>
  </si>
  <si>
    <t>Lumberton</t>
  </si>
  <si>
    <t>Mansfield</t>
  </si>
  <si>
    <t>Marble Falls</t>
  </si>
  <si>
    <t>Marlin</t>
  </si>
  <si>
    <t>Mason</t>
  </si>
  <si>
    <t>Mathis</t>
  </si>
  <si>
    <t>McAllen</t>
  </si>
  <si>
    <t>McGregor</t>
  </si>
  <si>
    <t>McKinney</t>
  </si>
  <si>
    <t>Menard</t>
  </si>
  <si>
    <t>Merkel</t>
  </si>
  <si>
    <t xml:space="preserve">Mesquite </t>
  </si>
  <si>
    <t>Mexia</t>
  </si>
  <si>
    <t>Miles</t>
  </si>
  <si>
    <t>Millersview</t>
  </si>
  <si>
    <t>Mineola</t>
  </si>
  <si>
    <t>Missouri City</t>
  </si>
  <si>
    <t>Monahans</t>
  </si>
  <si>
    <t>Mont Belvieu</t>
  </si>
  <si>
    <t>Moody</t>
  </si>
  <si>
    <t>Morgans Point</t>
  </si>
  <si>
    <t>Moulton</t>
  </si>
  <si>
    <t>Mount Pleasant</t>
  </si>
  <si>
    <t>Mt Vernon</t>
  </si>
  <si>
    <t>Murphy</t>
  </si>
  <si>
    <t>Nassau Bay</t>
  </si>
  <si>
    <t>Nesbitt</t>
  </si>
  <si>
    <t>New Boston</t>
  </si>
  <si>
    <t>Niederwald</t>
  </si>
  <si>
    <t>North Cleveland</t>
  </si>
  <si>
    <t>North Richland Hills</t>
  </si>
  <si>
    <t>Oak Point</t>
  </si>
  <si>
    <t>Old River-Winfree</t>
  </si>
  <si>
    <t>Onalaska</t>
  </si>
  <si>
    <t>Overton</t>
  </si>
  <si>
    <t>Paint Rock</t>
  </si>
  <si>
    <t>Palestine</t>
  </si>
  <si>
    <t>Pampa</t>
  </si>
  <si>
    <t>Parker</t>
  </si>
  <si>
    <t>Pasadena</t>
  </si>
  <si>
    <t>Pearland</t>
  </si>
  <si>
    <t>Perryton</t>
  </si>
  <si>
    <t>Pflugerville</t>
  </si>
  <si>
    <t>Pharr</t>
  </si>
  <si>
    <t>Plainview</t>
  </si>
  <si>
    <t>Plum Grove</t>
  </si>
  <si>
    <t>Ponder</t>
  </si>
  <si>
    <t>Port Aransas</t>
  </si>
  <si>
    <t>Port Arthur</t>
  </si>
  <si>
    <t>Port Lavaca</t>
  </si>
  <si>
    <t>Post</t>
  </si>
  <si>
    <t>Presidio</t>
  </si>
  <si>
    <t>Prosper</t>
  </si>
  <si>
    <t>Quanah</t>
  </si>
  <si>
    <t>Ranger</t>
  </si>
  <si>
    <t>Ravenna</t>
  </si>
  <si>
    <t>Red Oak</t>
  </si>
  <si>
    <t>Reno</t>
  </si>
  <si>
    <t>Richland</t>
  </si>
  <si>
    <t>Riesel</t>
  </si>
  <si>
    <t>Rising Star</t>
  </si>
  <si>
    <t>River Oaks</t>
  </si>
  <si>
    <t>Robinson</t>
  </si>
  <si>
    <t>Rosenberg</t>
  </si>
  <si>
    <t>Round Top</t>
  </si>
  <si>
    <t>Rowena</t>
  </si>
  <si>
    <t>Rusk</t>
  </si>
  <si>
    <t>Sachse</t>
  </si>
  <si>
    <t>Saginaw</t>
  </si>
  <si>
    <t>Salado</t>
  </si>
  <si>
    <t>San Benito</t>
  </si>
  <si>
    <t>San Saba</t>
  </si>
  <si>
    <t>Sanctuary</t>
  </si>
  <si>
    <t>Sanderson</t>
  </si>
  <si>
    <t>Sanger</t>
  </si>
  <si>
    <t>Santa Anna</t>
  </si>
  <si>
    <t>Savoy</t>
  </si>
  <si>
    <t>Schertz</t>
  </si>
  <si>
    <t>Scottsville</t>
  </si>
  <si>
    <t>Scurry</t>
  </si>
  <si>
    <t>Seabrook</t>
  </si>
  <si>
    <t>Seagoville</t>
  </si>
  <si>
    <t>Sealy</t>
  </si>
  <si>
    <t>Seguin</t>
  </si>
  <si>
    <t>Seymour</t>
  </si>
  <si>
    <t>Shamrock</t>
  </si>
  <si>
    <t>Shavano Park</t>
  </si>
  <si>
    <t>Sheldon</t>
  </si>
  <si>
    <t>Shenandoah</t>
  </si>
  <si>
    <t>Shiner</t>
  </si>
  <si>
    <t>Shoreacres</t>
  </si>
  <si>
    <t>Silsbee</t>
  </si>
  <si>
    <t>Slaton</t>
  </si>
  <si>
    <t>Smithville</t>
  </si>
  <si>
    <t>Snyder</t>
  </si>
  <si>
    <t>Somerville</t>
  </si>
  <si>
    <t>Sonora</t>
  </si>
  <si>
    <t>Sour Lake</t>
  </si>
  <si>
    <t>Southlake</t>
  </si>
  <si>
    <t>Spearman</t>
  </si>
  <si>
    <t>Springtown</t>
  </si>
  <si>
    <t>Spur</t>
  </si>
  <si>
    <t>Stowell</t>
  </si>
  <si>
    <t>Sugar Land</t>
  </si>
  <si>
    <t>Sunnyvale</t>
  </si>
  <si>
    <t>Sweetwater</t>
  </si>
  <si>
    <t>Tahoka</t>
  </si>
  <si>
    <t>Taylor</t>
  </si>
  <si>
    <t>Teague</t>
  </si>
  <si>
    <t>Temple</t>
  </si>
  <si>
    <t>The Colony</t>
  </si>
  <si>
    <t>The Woodlands</t>
  </si>
  <si>
    <t>Tiki Island</t>
  </si>
  <si>
    <t>Timpson</t>
  </si>
  <si>
    <t>Tioga</t>
  </si>
  <si>
    <t>Tom Bean</t>
  </si>
  <si>
    <t>Tomball</t>
  </si>
  <si>
    <t>Trophy Club</t>
  </si>
  <si>
    <t>Troup</t>
  </si>
  <si>
    <t>Tulsa</t>
  </si>
  <si>
    <t>Turkey</t>
  </si>
  <si>
    <t>Uncertain</t>
  </si>
  <si>
    <t>Universal City</t>
  </si>
  <si>
    <t>University Park</t>
  </si>
  <si>
    <t>Utopia</t>
  </si>
  <si>
    <t>Van Alstyne</t>
  </si>
  <si>
    <t>Van Horn</t>
  </si>
  <si>
    <t>Venus</t>
  </si>
  <si>
    <t>Vernon</t>
  </si>
  <si>
    <t>Victoria</t>
  </si>
  <si>
    <t>Vidor</t>
  </si>
  <si>
    <t>Waskom</t>
  </si>
  <si>
    <t>Watauga</t>
  </si>
  <si>
    <t>Waxahachie</t>
  </si>
  <si>
    <t>Webster</t>
  </si>
  <si>
    <t>Weslaco</t>
  </si>
  <si>
    <t>West Columbia</t>
  </si>
  <si>
    <t>West Lake Hills</t>
  </si>
  <si>
    <t>West Orange</t>
  </si>
  <si>
    <t>West University Place</t>
  </si>
  <si>
    <t>Westlake</t>
  </si>
  <si>
    <t>Wheeler</t>
  </si>
  <si>
    <t>White Oak</t>
  </si>
  <si>
    <t>White Settlement</t>
  </si>
  <si>
    <t>Whitehouse</t>
  </si>
  <si>
    <t>Willow Park</t>
  </si>
  <si>
    <t>Wimberley</t>
  </si>
  <si>
    <t>Windcrest</t>
  </si>
  <si>
    <t>Winnie</t>
  </si>
  <si>
    <t>Winters</t>
  </si>
  <si>
    <t>Wolfe City</t>
  </si>
  <si>
    <t>Woodway</t>
  </si>
  <si>
    <t>Wortham</t>
  </si>
  <si>
    <t>Wylie</t>
  </si>
  <si>
    <t>Yoakum</t>
  </si>
  <si>
    <t>If a privately owned automobile is used, reimbursement shall be made</t>
  </si>
  <si>
    <t>from/to Fort Worth to/from the city of destination on the basis of the rates</t>
  </si>
  <si>
    <t xml:space="preserve"> established in the Texas Comptroller of Public Accounts (Texas Mileage Guide).</t>
  </si>
  <si>
    <t xml:space="preserve">In ERP, enter mileage </t>
  </si>
  <si>
    <t>Lodging Tab: Enter number of nights in ERP</t>
  </si>
  <si>
    <t xml:space="preserve">In ERP enter - Conf. rate plus taxes </t>
  </si>
  <si>
    <t>If a car rental is requested, enter an estimated amount for car rental gas in ERP</t>
  </si>
  <si>
    <r>
      <t xml:space="preserve">Taxi (Uber/Lyft)/Shuttle - </t>
    </r>
    <r>
      <rPr>
        <sz val="10.5"/>
        <color theme="1"/>
        <rFont val="Calibri"/>
        <family val="2"/>
        <scheme val="minor"/>
      </rPr>
      <t xml:space="preserve">Enter the estimated amount in ERP </t>
    </r>
  </si>
  <si>
    <r>
      <t xml:space="preserve">Parking/Tolls - </t>
    </r>
    <r>
      <rPr>
        <sz val="10.5"/>
        <color theme="1"/>
        <rFont val="Calibri"/>
        <family val="2"/>
        <scheme val="minor"/>
      </rPr>
      <t>Enter the estimated amount in ERP</t>
    </r>
  </si>
  <si>
    <t xml:space="preserve">In ERP enter 199 Budget code to cover hotel overages </t>
  </si>
  <si>
    <t>Non-Employee (Board Members/Key Officals)</t>
  </si>
  <si>
    <t>Othe Expenses Tab</t>
  </si>
  <si>
    <t xml:space="preserve">Lodging Tab </t>
  </si>
  <si>
    <t>Vehicle Tab</t>
  </si>
  <si>
    <t xml:space="preserve">What kind of travel is this?  Account Type in ERP </t>
  </si>
  <si>
    <t>Employee/Student (Athletics)</t>
  </si>
  <si>
    <t>Student (FWISD Students Travel)</t>
  </si>
  <si>
    <t xml:space="preserve">Employee </t>
  </si>
  <si>
    <t xml:space="preserve">Departure Time </t>
  </si>
  <si>
    <t xml:space="preserve">Return  Time </t>
  </si>
  <si>
    <t xml:space="preserve">DFW Aiport Mileage </t>
  </si>
  <si>
    <t>FY26 Lodging Rate</t>
  </si>
  <si>
    <t>FY26 M&amp;IE</t>
  </si>
  <si>
    <t>FY2025 &amp; FY2026 Per Diem Rates - Effective October 1, 2024 (season end 9/30/26 was replaced with 12/31/26 - see notes)</t>
  </si>
  <si>
    <t>Klein</t>
  </si>
  <si>
    <t xml:space="preserve">Saint Pete Beach </t>
  </si>
  <si>
    <t>Saint Pete Beach</t>
  </si>
  <si>
    <t xml:space="preserve">Meals Tab </t>
  </si>
  <si>
    <t>Account Type</t>
  </si>
  <si>
    <t xml:space="preserve">$ Allowed </t>
  </si>
  <si>
    <t xml:space="preserve">Per Day </t>
  </si>
  <si>
    <t xml:space="preserve">Total per sponsor/student </t>
  </si>
  <si>
    <t># of students</t>
  </si>
  <si>
    <t xml:space="preserve"># of sponsors </t>
  </si>
  <si>
    <t xml:space="preserve">Number of Sponsors/ employee </t>
  </si>
  <si>
    <t xml:space="preserve">Per day </t>
  </si>
  <si>
    <t>Per person</t>
  </si>
  <si>
    <t>Cedar Creek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</si>
</sst>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4" formatCode="_(&quot;$&quot;* #,##0.00_);_(&quot;$&quot;* \(#,##0.00\);_(&quot;$&quot;* &quot;-&quot;??_);_(@_)"/>
    <numFmt numFmtId="43" formatCode="_(* #,##0.00_);_(* \(#,##0.00\);_(* &quot;-&quot;??_);_(@_)"/>
    <numFmt numFmtId="164" formatCode="&quot;$&quot;\ #,##0"/>
    <numFmt numFmtId="165" formatCode="&quot;$&quot;#,##0.00"/>
    <numFmt numFmtId="166" formatCode="[=0]&quot;&quot;;m/d/yyyy"/>
    <numFmt numFmtId="167" formatCode="[=0]&quot;&quot;;m/d"/>
    <numFmt numFmtId="168" formatCode="General;;"/>
    <numFmt numFmtId="169" formatCode="###\-##\-####\-###\-###\-##\-###\-######"/>
    <numFmt numFmtId="170" formatCode="_(&quot;$&quot;* #,##0_);_(&quot;$&quot;* \(#,##0\);_(&quot;$&quot;* &quot;-&quot;??_);_(@_)"/>
    <numFmt numFmtId="171" formatCode="&quot;$&quot;#,##0"/>
    <numFmt numFmtId="172" formatCode="_(* #,##0.000_);_(* \(#,##0.000\);_(* &quot;-&quot;??_);_(@_)"/>
  </numFmts>
  <fonts count="25" x14ac:knownFonts="1">
    <font>
      <sz val="11"/>
      <color theme="1"/>
      <name val="Calibri"/>
      <family val="2"/>
      <scheme val="minor"/>
    </font>
    <font>
      <b/>
      <sz val="11"/>
      <color theme="1"/>
      <name val="Calibri"/>
      <family val="2"/>
      <scheme val="minor"/>
    </font>
    <font>
      <sz val="10"/>
      <name val="Arial"/>
      <family val="2"/>
    </font>
    <font>
      <b/>
      <sz val="12"/>
      <name val="Arial"/>
      <family val="2"/>
    </font>
    <font>
      <b/>
      <sz val="10"/>
      <name val="Microsoft Sans Serif"/>
      <family val="2"/>
    </font>
    <font>
      <b/>
      <sz val="10"/>
      <name val="Arial"/>
      <family val="2"/>
    </font>
    <font>
      <sz val="10"/>
      <name val="Microsoft Sans Serif"/>
      <family val="2"/>
    </font>
    <font>
      <sz val="10.5"/>
      <color theme="1"/>
      <name val="Calibri"/>
      <family val="2"/>
      <scheme val="minor"/>
    </font>
    <font>
      <b/>
      <sz val="10.5"/>
      <color theme="1"/>
      <name val="Calibri"/>
      <family val="2"/>
      <scheme val="minor"/>
    </font>
    <font>
      <b/>
      <sz val="10"/>
      <color theme="1"/>
      <name val="Calibri"/>
      <family val="2"/>
      <scheme val="minor"/>
    </font>
    <font>
      <sz val="10"/>
      <color theme="1"/>
      <name val="Calibri"/>
      <family val="2"/>
      <scheme val="minor"/>
    </font>
    <font>
      <b/>
      <sz val="14"/>
      <color theme="1"/>
      <name val="Times New Roman"/>
      <family val="1"/>
    </font>
    <font>
      <sz val="12"/>
      <color theme="1"/>
      <name val="Times New Roman"/>
      <family val="1"/>
    </font>
    <font>
      <sz val="12"/>
      <color theme="1"/>
      <name val="Calibri"/>
      <family val="2"/>
      <scheme val="minor"/>
    </font>
    <font>
      <sz val="11"/>
      <color theme="1"/>
      <name val="Calibri"/>
      <family val="2"/>
      <scheme val="minor"/>
    </font>
    <font>
      <sz val="9"/>
      <color indexed="81"/>
      <name val="Tahoma"/>
      <family val="2"/>
    </font>
    <font>
      <b/>
      <sz val="9"/>
      <color indexed="81"/>
      <name val="Tahoma"/>
      <family val="2"/>
    </font>
    <font>
      <b/>
      <sz val="14"/>
      <color theme="1"/>
      <name val="Calibri"/>
      <family val="2"/>
      <scheme val="minor"/>
    </font>
    <font>
      <b/>
      <u/>
      <sz val="14"/>
      <color theme="1"/>
      <name val="Calibri"/>
      <family val="2"/>
      <scheme val="minor"/>
    </font>
    <font>
      <b/>
      <u/>
      <sz val="12"/>
      <color theme="1"/>
      <name val="Calibri"/>
      <family val="2"/>
      <scheme val="minor"/>
    </font>
    <font>
      <b/>
      <sz val="10.5"/>
      <color indexed="8"/>
      <name val="Calibri"/>
      <family val="2"/>
      <scheme val="minor"/>
    </font>
    <font>
      <sz val="10"/>
      <color theme="1"/>
      <name val="Calibri"/>
      <family val="2"/>
    </font>
    <font>
      <sz val="11"/>
      <color theme="1"/>
      <name val="Times New Roman"/>
      <family val="1"/>
    </font>
    <font>
      <sz val="14"/>
      <color theme="1"/>
      <name val="Times New Roman"/>
      <family val="1"/>
    </font>
    <font>
      <b/>
      <sz val="11"/>
      <color theme="1"/>
      <name val="Times New Roman"/>
      <family val="1"/>
    </font>
  </fonts>
  <fills count="12">
    <fill>
      <patternFill patternType="none"/>
    </fill>
    <fill>
      <patternFill patternType="gray125"/>
    </fill>
    <fill>
      <patternFill patternType="solid">
        <fgColor rgb="FFFFFF00"/>
        <bgColor indexed="64"/>
      </patternFill>
    </fill>
    <fill>
      <patternFill patternType="solid">
        <fgColor rgb="FFD43D27"/>
        <bgColor indexed="64"/>
      </patternFill>
    </fill>
    <fill>
      <patternFill patternType="solid">
        <fgColor rgb="FF92D050"/>
        <bgColor indexed="64"/>
      </patternFill>
    </fill>
    <fill>
      <patternFill patternType="solid">
        <fgColor rgb="FF00B0F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0"/>
        <bgColor indexed="13"/>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s>
  <cellStyleXfs count="7">
    <xf numFmtId="0" fontId="0" fillId="0" borderId="0"/>
    <xf numFmtId="0" fontId="2" fillId="0" borderId="0"/>
    <xf numFmtId="0" fontId="2"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cellStyleXfs>
  <cellXfs count="394">
    <xf numFmtId="0" fontId="0" fillId="0" borderId="0" xfId="0"/>
    <xf numFmtId="0" fontId="4" fillId="0" borderId="1" xfId="1" applyFont="1" applyBorder="1" applyAlignment="1">
      <alignment horizontal="left" vertical="center"/>
    </xf>
    <xf numFmtId="0" fontId="4" fillId="0" borderId="1" xfId="1" applyFont="1" applyBorder="1" applyAlignment="1">
      <alignment horizontal="left" vertical="center" wrapText="1"/>
    </xf>
    <xf numFmtId="0" fontId="6" fillId="0" borderId="1" xfId="1" applyFont="1" applyBorder="1" applyAlignment="1">
      <alignment horizontal="left" vertical="top"/>
    </xf>
    <xf numFmtId="0" fontId="1" fillId="0" borderId="0" xfId="0" applyFont="1"/>
    <xf numFmtId="0" fontId="1" fillId="0" borderId="0" xfId="0" applyFont="1" applyAlignment="1">
      <alignment horizontal="center"/>
    </xf>
    <xf numFmtId="0" fontId="7" fillId="0" borderId="0" xfId="0" applyFont="1" applyAlignment="1">
      <alignment horizontal="center" vertical="center"/>
    </xf>
    <xf numFmtId="0" fontId="7" fillId="0" borderId="0" xfId="0" applyFont="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0" fillId="0" borderId="1" xfId="0" applyBorder="1"/>
    <xf numFmtId="2" fontId="0" fillId="0" borderId="0" xfId="0" applyNumberFormat="1"/>
    <xf numFmtId="0" fontId="11" fillId="0" borderId="22" xfId="0" applyFont="1" applyBorder="1" applyAlignment="1">
      <alignment horizontal="center" vertical="top"/>
    </xf>
    <xf numFmtId="8" fontId="0" fillId="0" borderId="0" xfId="0" applyNumberFormat="1"/>
    <xf numFmtId="0" fontId="1" fillId="0" borderId="1" xfId="0" applyFont="1" applyBorder="1"/>
    <xf numFmtId="166" fontId="0" fillId="0" borderId="1" xfId="0" applyNumberFormat="1" applyBorder="1"/>
    <xf numFmtId="166" fontId="1" fillId="0" borderId="1" xfId="0" applyNumberFormat="1" applyFont="1" applyBorder="1"/>
    <xf numFmtId="166" fontId="1" fillId="0" borderId="0" xfId="0" applyNumberFormat="1" applyFont="1"/>
    <xf numFmtId="0" fontId="1" fillId="0" borderId="1" xfId="0" applyFont="1" applyBorder="1" applyAlignment="1">
      <alignment horizontal="center"/>
    </xf>
    <xf numFmtId="44" fontId="1" fillId="0" borderId="1" xfId="3" applyFont="1" applyBorder="1" applyAlignment="1">
      <alignment horizontal="center"/>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44" fontId="0" fillId="3" borderId="1" xfId="3" applyFont="1" applyFill="1" applyBorder="1"/>
    <xf numFmtId="44" fontId="0" fillId="0" borderId="1" xfId="3" applyFont="1" applyBorder="1"/>
    <xf numFmtId="44" fontId="0" fillId="0" borderId="0" xfId="0" applyNumberFormat="1"/>
    <xf numFmtId="0" fontId="1" fillId="3" borderId="1" xfId="0" applyFont="1" applyFill="1" applyBorder="1" applyAlignment="1">
      <alignment horizontal="left" vertical="top"/>
    </xf>
    <xf numFmtId="44" fontId="0" fillId="0" borderId="1" xfId="0" applyNumberFormat="1" applyBorder="1"/>
    <xf numFmtId="8" fontId="0" fillId="0" borderId="1" xfId="0" applyNumberFormat="1" applyBorder="1"/>
    <xf numFmtId="14" fontId="7" fillId="0" borderId="0" xfId="0" applyNumberFormat="1" applyFont="1" applyAlignment="1">
      <alignment vertical="center"/>
    </xf>
    <xf numFmtId="44" fontId="1" fillId="0" borderId="0" xfId="3" applyFont="1" applyFill="1" applyBorder="1" applyAlignment="1">
      <alignment horizontal="center"/>
    </xf>
    <xf numFmtId="0" fontId="4" fillId="0" borderId="1" xfId="0" applyFont="1" applyBorder="1" applyAlignment="1">
      <alignment horizontal="left" vertical="center"/>
    </xf>
    <xf numFmtId="0" fontId="2" fillId="0" borderId="0" xfId="0" applyFont="1"/>
    <xf numFmtId="0" fontId="3" fillId="0" borderId="0" xfId="0" applyFont="1"/>
    <xf numFmtId="0" fontId="5" fillId="0" borderId="0" xfId="0" applyFont="1"/>
    <xf numFmtId="0" fontId="4" fillId="0" borderId="1" xfId="0" applyFont="1" applyBorder="1" applyAlignment="1">
      <alignment horizontal="left" vertical="center" wrapText="1"/>
    </xf>
    <xf numFmtId="0" fontId="1" fillId="0" borderId="14" xfId="0" applyFont="1" applyBorder="1" applyAlignment="1">
      <alignment horizontal="center"/>
    </xf>
    <xf numFmtId="0" fontId="0" fillId="0" borderId="24" xfId="0" applyBorder="1"/>
    <xf numFmtId="44" fontId="0" fillId="0" borderId="26" xfId="3" applyFont="1" applyBorder="1"/>
    <xf numFmtId="0" fontId="1" fillId="0" borderId="11" xfId="0" applyFont="1" applyBorder="1"/>
    <xf numFmtId="0" fontId="1" fillId="0" borderId="12" xfId="0" applyFont="1" applyBorder="1"/>
    <xf numFmtId="0" fontId="1" fillId="0" borderId="24" xfId="0" applyFont="1" applyBorder="1" applyAlignment="1">
      <alignment horizontal="center"/>
    </xf>
    <xf numFmtId="168" fontId="1" fillId="0" borderId="26" xfId="0" applyNumberFormat="1" applyFont="1" applyBorder="1" applyAlignment="1">
      <alignment horizontal="center"/>
    </xf>
    <xf numFmtId="0" fontId="1" fillId="0" borderId="24" xfId="0" applyFont="1" applyBorder="1" applyAlignment="1">
      <alignment horizontal="left" vertical="top"/>
    </xf>
    <xf numFmtId="0" fontId="1" fillId="0" borderId="13" xfId="0" applyFont="1" applyBorder="1" applyAlignment="1">
      <alignment horizontal="center"/>
    </xf>
    <xf numFmtId="0" fontId="1" fillId="0" borderId="26" xfId="0" applyFont="1" applyBorder="1"/>
    <xf numFmtId="0" fontId="1" fillId="0" borderId="24" xfId="0" applyFont="1" applyBorder="1"/>
    <xf numFmtId="44" fontId="0" fillId="0" borderId="0" xfId="3" applyFont="1" applyBorder="1"/>
    <xf numFmtId="9" fontId="0" fillId="0" borderId="0" xfId="4" applyFont="1" applyBorder="1"/>
    <xf numFmtId="8" fontId="0" fillId="0" borderId="12" xfId="0" applyNumberFormat="1" applyBorder="1"/>
    <xf numFmtId="44" fontId="0" fillId="0" borderId="14" xfId="3" applyFont="1" applyBorder="1"/>
    <xf numFmtId="0" fontId="0" fillId="0" borderId="26" xfId="4" applyNumberFormat="1" applyFont="1" applyBorder="1"/>
    <xf numFmtId="0" fontId="2" fillId="0" borderId="0" xfId="1"/>
    <xf numFmtId="0" fontId="6" fillId="0" borderId="0" xfId="1" applyFont="1" applyAlignment="1">
      <alignment horizontal="left" vertical="top"/>
    </xf>
    <xf numFmtId="0" fontId="17" fillId="0" borderId="10" xfId="0" applyFont="1" applyBorder="1"/>
    <xf numFmtId="0" fontId="17" fillId="0" borderId="11" xfId="0" applyFont="1" applyBorder="1"/>
    <xf numFmtId="0" fontId="17" fillId="0" borderId="13" xfId="0" applyFont="1" applyBorder="1" applyAlignment="1">
      <alignment horizontal="center"/>
    </xf>
    <xf numFmtId="0" fontId="17" fillId="0" borderId="0" xfId="0" applyFont="1" applyAlignment="1">
      <alignment horizontal="center"/>
    </xf>
    <xf numFmtId="0" fontId="1" fillId="0" borderId="25" xfId="0" applyFont="1" applyBorder="1"/>
    <xf numFmtId="0" fontId="1" fillId="0" borderId="7" xfId="0" applyFont="1" applyBorder="1"/>
    <xf numFmtId="0" fontId="1" fillId="0" borderId="13" xfId="0" applyFont="1" applyBorder="1"/>
    <xf numFmtId="0" fontId="17" fillId="0" borderId="12" xfId="0" applyFont="1" applyBorder="1"/>
    <xf numFmtId="0" fontId="17" fillId="0" borderId="14" xfId="0" applyFont="1" applyBorder="1" applyAlignment="1">
      <alignment horizontal="center"/>
    </xf>
    <xf numFmtId="0" fontId="0" fillId="0" borderId="19" xfId="0" applyBorder="1"/>
    <xf numFmtId="0" fontId="0" fillId="0" borderId="20" xfId="0" applyBorder="1"/>
    <xf numFmtId="0" fontId="1" fillId="4" borderId="7" xfId="0" applyFont="1" applyFill="1" applyBorder="1"/>
    <xf numFmtId="0" fontId="1" fillId="4" borderId="29" xfId="0" applyFont="1" applyFill="1" applyBorder="1"/>
    <xf numFmtId="0" fontId="1" fillId="4" borderId="0" xfId="0" applyFont="1" applyFill="1"/>
    <xf numFmtId="0" fontId="1" fillId="4" borderId="14" xfId="0" applyFont="1" applyFill="1" applyBorder="1"/>
    <xf numFmtId="2" fontId="0" fillId="4" borderId="0" xfId="0" applyNumberFormat="1" applyFill="1"/>
    <xf numFmtId="2" fontId="0" fillId="4" borderId="14" xfId="0" applyNumberFormat="1" applyFill="1" applyBorder="1"/>
    <xf numFmtId="2" fontId="0" fillId="4" borderId="16" xfId="0" applyNumberFormat="1" applyFill="1" applyBorder="1"/>
    <xf numFmtId="2" fontId="0" fillId="4" borderId="17" xfId="0" applyNumberFormat="1" applyFill="1" applyBorder="1"/>
    <xf numFmtId="0" fontId="6" fillId="0" borderId="28" xfId="1" applyFont="1" applyBorder="1" applyAlignment="1">
      <alignment horizontal="left" vertical="top"/>
    </xf>
    <xf numFmtId="0" fontId="1" fillId="0" borderId="0" xfId="0" applyFont="1" applyAlignment="1">
      <alignment horizontal="left" vertical="top"/>
    </xf>
    <xf numFmtId="44" fontId="0" fillId="0" borderId="0" xfId="3" applyFont="1" applyFill="1" applyBorder="1"/>
    <xf numFmtId="0" fontId="18" fillId="0" borderId="0" xfId="0" applyFont="1"/>
    <xf numFmtId="0" fontId="19" fillId="0" borderId="10" xfId="0" applyFont="1" applyBorder="1"/>
    <xf numFmtId="165" fontId="0" fillId="0" borderId="1" xfId="3" applyNumberFormat="1" applyFont="1" applyBorder="1"/>
    <xf numFmtId="165" fontId="0" fillId="0" borderId="1" xfId="0" applyNumberFormat="1" applyBorder="1"/>
    <xf numFmtId="44" fontId="1" fillId="0" borderId="26" xfId="3" applyFont="1" applyFill="1" applyBorder="1" applyAlignment="1">
      <alignment horizontal="center"/>
    </xf>
    <xf numFmtId="0" fontId="7" fillId="0" borderId="0" xfId="0" applyFont="1" applyBorder="1" applyAlignment="1">
      <alignment vertical="center"/>
    </xf>
    <xf numFmtId="0" fontId="7" fillId="0" borderId="0" xfId="0" applyFont="1" applyBorder="1" applyAlignment="1">
      <alignment horizontal="left" vertical="center"/>
    </xf>
    <xf numFmtId="0" fontId="0" fillId="0" borderId="0" xfId="0" applyBorder="1"/>
    <xf numFmtId="0" fontId="7" fillId="0" borderId="0" xfId="0" applyFont="1" applyBorder="1" applyAlignment="1">
      <alignment horizontal="center" vertical="center"/>
    </xf>
    <xf numFmtId="44" fontId="7" fillId="0" borderId="0" xfId="0" applyNumberFormat="1" applyFont="1" applyBorder="1" applyAlignment="1">
      <alignment horizontal="center" vertical="center"/>
    </xf>
    <xf numFmtId="0" fontId="7" fillId="0" borderId="0" xfId="0" applyFont="1" applyBorder="1" applyAlignment="1">
      <alignment horizontal="center" vertical="center"/>
    </xf>
    <xf numFmtId="169" fontId="20" fillId="0" borderId="0" xfId="0" applyNumberFormat="1" applyFont="1" applyFill="1" applyBorder="1" applyAlignment="1" applyProtection="1">
      <alignment horizontal="center" vertical="center"/>
    </xf>
    <xf numFmtId="169" fontId="8" fillId="0" borderId="0" xfId="0" applyNumberFormat="1" applyFont="1" applyFill="1" applyBorder="1" applyAlignment="1" applyProtection="1">
      <alignment horizontal="center" vertical="center"/>
    </xf>
    <xf numFmtId="49" fontId="20" fillId="0" borderId="0" xfId="0" applyNumberFormat="1" applyFont="1" applyFill="1" applyBorder="1" applyAlignment="1" applyProtection="1">
      <alignment horizontal="center" vertical="center"/>
    </xf>
    <xf numFmtId="0" fontId="7" fillId="0" borderId="0" xfId="0" applyFont="1" applyFill="1" applyAlignment="1">
      <alignment vertical="center"/>
    </xf>
    <xf numFmtId="0" fontId="1" fillId="0" borderId="0" xfId="0" applyFont="1" applyFill="1" applyBorder="1"/>
    <xf numFmtId="166" fontId="1" fillId="0" borderId="0" xfId="0" applyNumberFormat="1" applyFont="1" applyFill="1" applyBorder="1"/>
    <xf numFmtId="0" fontId="0" fillId="0" borderId="0" xfId="0" applyFill="1" applyBorder="1"/>
    <xf numFmtId="0" fontId="1" fillId="0" borderId="1" xfId="0" applyFont="1" applyFill="1" applyBorder="1"/>
    <xf numFmtId="0" fontId="1" fillId="0" borderId="0" xfId="0" applyFont="1" applyFill="1" applyBorder="1" applyAlignment="1">
      <alignment horizontal="center"/>
    </xf>
    <xf numFmtId="0" fontId="1" fillId="5" borderId="1" xfId="0" applyFont="1" applyFill="1" applyBorder="1" applyAlignment="1">
      <alignment horizontal="left"/>
    </xf>
    <xf numFmtId="9" fontId="0" fillId="0" borderId="0" xfId="0" applyNumberFormat="1" applyBorder="1"/>
    <xf numFmtId="8" fontId="0" fillId="0" borderId="0" xfId="0" applyNumberFormat="1" applyFill="1" applyBorder="1" applyAlignment="1"/>
    <xf numFmtId="44" fontId="1" fillId="0" borderId="0" xfId="0" applyNumberFormat="1" applyFont="1" applyFill="1" applyBorder="1" applyAlignment="1">
      <alignment horizontal="left"/>
    </xf>
    <xf numFmtId="9" fontId="0" fillId="0" borderId="26" xfId="4" applyFont="1" applyBorder="1"/>
    <xf numFmtId="0" fontId="0" fillId="0" borderId="33" xfId="0" applyBorder="1"/>
    <xf numFmtId="8" fontId="0" fillId="0" borderId="0" xfId="0" applyNumberFormat="1" applyBorder="1"/>
    <xf numFmtId="0" fontId="19" fillId="5" borderId="27" xfId="0" applyFont="1" applyFill="1" applyBorder="1"/>
    <xf numFmtId="0" fontId="1" fillId="5" borderId="2" xfId="0" applyFont="1" applyFill="1" applyBorder="1" applyAlignment="1">
      <alignment horizontal="left"/>
    </xf>
    <xf numFmtId="0" fontId="1" fillId="0" borderId="4" xfId="0" applyFont="1" applyFill="1" applyBorder="1"/>
    <xf numFmtId="0" fontId="1" fillId="5" borderId="24" xfId="0" applyFont="1" applyFill="1" applyBorder="1" applyAlignment="1">
      <alignment horizontal="left"/>
    </xf>
    <xf numFmtId="44" fontId="1" fillId="6" borderId="26" xfId="3" applyFont="1" applyFill="1" applyBorder="1" applyAlignment="1">
      <alignment horizontal="left"/>
    </xf>
    <xf numFmtId="166" fontId="1" fillId="5" borderId="1" xfId="0" applyNumberFormat="1" applyFont="1" applyFill="1" applyBorder="1"/>
    <xf numFmtId="44" fontId="1" fillId="0" borderId="1" xfId="0" applyNumberFormat="1" applyFont="1" applyFill="1" applyBorder="1"/>
    <xf numFmtId="44" fontId="0" fillId="0" borderId="0" xfId="0" applyNumberFormat="1" applyFill="1" applyBorder="1"/>
    <xf numFmtId="44" fontId="0" fillId="0" borderId="0" xfId="0" applyNumberFormat="1" applyBorder="1"/>
    <xf numFmtId="1" fontId="0" fillId="0" borderId="1" xfId="0" applyNumberFormat="1" applyBorder="1"/>
    <xf numFmtId="0" fontId="19" fillId="5" borderId="1" xfId="0" applyFont="1" applyFill="1" applyBorder="1"/>
    <xf numFmtId="8" fontId="0" fillId="6" borderId="1" xfId="0" applyNumberFormat="1" applyFill="1" applyBorder="1"/>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3" fillId="0" borderId="1" xfId="0" applyFont="1" applyBorder="1"/>
    <xf numFmtId="0" fontId="0" fillId="0" borderId="1" xfId="0" applyBorder="1" applyAlignment="1">
      <alignment horizontal="right"/>
    </xf>
    <xf numFmtId="8" fontId="0" fillId="7" borderId="1" xfId="0" applyNumberFormat="1" applyFill="1" applyBorder="1"/>
    <xf numFmtId="0" fontId="19" fillId="0" borderId="0" xfId="0" applyFont="1" applyBorder="1"/>
    <xf numFmtId="0" fontId="1" fillId="5" borderId="24" xfId="0" applyFont="1" applyFill="1" applyBorder="1" applyAlignment="1">
      <alignment horizontal="center"/>
    </xf>
    <xf numFmtId="44" fontId="1" fillId="5" borderId="30" xfId="3" applyFont="1" applyFill="1" applyBorder="1" applyAlignment="1">
      <alignment horizontal="center"/>
    </xf>
    <xf numFmtId="2" fontId="0" fillId="0" borderId="26" xfId="4" applyNumberFormat="1" applyFont="1" applyBorder="1"/>
    <xf numFmtId="0" fontId="1" fillId="0" borderId="13" xfId="0" applyFont="1" applyFill="1" applyBorder="1"/>
    <xf numFmtId="44" fontId="0" fillId="0" borderId="32" xfId="3" applyFont="1" applyBorder="1"/>
    <xf numFmtId="44" fontId="1" fillId="6" borderId="1" xfId="0" applyNumberFormat="1" applyFont="1" applyFill="1" applyBorder="1"/>
    <xf numFmtId="44" fontId="1" fillId="5" borderId="34" xfId="3" applyFont="1" applyFill="1" applyBorder="1" applyAlignment="1">
      <alignment horizontal="center"/>
    </xf>
    <xf numFmtId="0" fontId="7" fillId="2" borderId="5" xfId="0" applyFont="1" applyFill="1" applyBorder="1" applyAlignment="1" applyProtection="1">
      <alignment horizontal="center" vertical="top"/>
      <protection locked="0"/>
    </xf>
    <xf numFmtId="44" fontId="1" fillId="0" borderId="0" xfId="0" applyNumberFormat="1" applyFont="1" applyFill="1" applyBorder="1"/>
    <xf numFmtId="9" fontId="0" fillId="0" borderId="0" xfId="4" applyFont="1" applyFill="1" applyBorder="1"/>
    <xf numFmtId="9" fontId="0" fillId="0" borderId="0" xfId="0" applyNumberFormat="1" applyFill="1" applyBorder="1"/>
    <xf numFmtId="166" fontId="0" fillId="0" borderId="0" xfId="0" applyNumberFormat="1" applyFill="1" applyBorder="1"/>
    <xf numFmtId="2" fontId="0" fillId="0" borderId="0" xfId="0" applyNumberFormat="1" applyFill="1" applyBorder="1"/>
    <xf numFmtId="0" fontId="1" fillId="0" borderId="0" xfId="0" applyFont="1" applyFill="1" applyBorder="1" applyAlignment="1">
      <alignment horizontal="left" vertical="top"/>
    </xf>
    <xf numFmtId="166" fontId="0" fillId="0" borderId="0" xfId="0" applyNumberFormat="1" applyFill="1" applyBorder="1" applyAlignment="1">
      <alignment horizontal="right" vertical="top"/>
    </xf>
    <xf numFmtId="166" fontId="0" fillId="0" borderId="0" xfId="0" applyNumberFormat="1" applyFill="1" applyBorder="1" applyAlignment="1">
      <alignment horizontal="left" vertical="top"/>
    </xf>
    <xf numFmtId="44" fontId="1" fillId="0" borderId="0" xfId="3" applyFont="1" applyFill="1" applyBorder="1" applyAlignment="1">
      <alignment horizontal="left" vertical="top"/>
    </xf>
    <xf numFmtId="0" fontId="10" fillId="0" borderId="1" xfId="5" applyFont="1" applyBorder="1"/>
    <xf numFmtId="0" fontId="10" fillId="0" borderId="1" xfId="5" applyFont="1" applyBorder="1" applyAlignment="1">
      <alignment horizontal="right"/>
    </xf>
    <xf numFmtId="166" fontId="0" fillId="0" borderId="3" xfId="0" applyNumberFormat="1" applyFill="1" applyBorder="1"/>
    <xf numFmtId="44" fontId="0" fillId="0" borderId="2" xfId="0" applyNumberFormat="1" applyFill="1" applyBorder="1"/>
    <xf numFmtId="44" fontId="0" fillId="0" borderId="3" xfId="0" applyNumberFormat="1" applyFill="1" applyBorder="1"/>
    <xf numFmtId="44" fontId="0" fillId="0" borderId="6" xfId="0" applyNumberFormat="1" applyFill="1" applyBorder="1"/>
    <xf numFmtId="0" fontId="7" fillId="0" borderId="0" xfId="0" applyFont="1" applyFill="1" applyBorder="1" applyAlignment="1">
      <alignment vertical="center"/>
    </xf>
    <xf numFmtId="44" fontId="7" fillId="0" borderId="0" xfId="0" applyNumberFormat="1" applyFont="1" applyBorder="1" applyAlignment="1">
      <alignment vertical="center"/>
    </xf>
    <xf numFmtId="44" fontId="1" fillId="6" borderId="21" xfId="0" applyNumberFormat="1" applyFont="1" applyFill="1" applyBorder="1"/>
    <xf numFmtId="44" fontId="0" fillId="0" borderId="11" xfId="0" applyNumberFormat="1" applyBorder="1"/>
    <xf numFmtId="0" fontId="0" fillId="0" borderId="12" xfId="0" applyFill="1" applyBorder="1"/>
    <xf numFmtId="0" fontId="13" fillId="0" borderId="24" xfId="0" applyFont="1" applyBorder="1"/>
    <xf numFmtId="0" fontId="0" fillId="0" borderId="14" xfId="0" applyFill="1" applyBorder="1"/>
    <xf numFmtId="166" fontId="0" fillId="0" borderId="24" xfId="0" applyNumberFormat="1" applyFont="1" applyBorder="1"/>
    <xf numFmtId="0" fontId="1" fillId="0" borderId="13" xfId="0" applyFont="1" applyBorder="1" applyAlignment="1">
      <alignment horizontal="left" vertical="top"/>
    </xf>
    <xf numFmtId="0" fontId="10" fillId="0" borderId="26" xfId="5" applyFont="1" applyBorder="1" applyAlignment="1">
      <alignment horizontal="right"/>
    </xf>
    <xf numFmtId="0" fontId="0" fillId="0" borderId="13" xfId="0" applyFill="1" applyBorder="1"/>
    <xf numFmtId="0" fontId="21" fillId="0" borderId="0" xfId="5" applyFont="1" applyBorder="1"/>
    <xf numFmtId="0" fontId="21" fillId="0" borderId="14" xfId="5" applyFont="1" applyBorder="1"/>
    <xf numFmtId="0" fontId="10" fillId="0" borderId="0" xfId="5" applyFont="1" applyBorder="1"/>
    <xf numFmtId="44" fontId="0" fillId="0" borderId="31" xfId="0" applyNumberFormat="1" applyFill="1" applyBorder="1"/>
    <xf numFmtId="44" fontId="0" fillId="0" borderId="35" xfId="0" applyNumberFormat="1" applyFill="1" applyBorder="1"/>
    <xf numFmtId="0" fontId="1" fillId="5" borderId="36" xfId="0" applyFont="1" applyFill="1" applyBorder="1"/>
    <xf numFmtId="0" fontId="0" fillId="0" borderId="15" xfId="0" applyFill="1" applyBorder="1"/>
    <xf numFmtId="44" fontId="1" fillId="0" borderId="16" xfId="0" applyNumberFormat="1" applyFont="1" applyFill="1" applyBorder="1"/>
    <xf numFmtId="0" fontId="0" fillId="0" borderId="16" xfId="0" applyFill="1" applyBorder="1"/>
    <xf numFmtId="0" fontId="0" fillId="0" borderId="17" xfId="0" applyFill="1" applyBorder="1"/>
    <xf numFmtId="44" fontId="1" fillId="0" borderId="0" xfId="3" applyFont="1" applyFill="1" applyBorder="1" applyAlignment="1">
      <alignment horizontal="left"/>
    </xf>
    <xf numFmtId="0" fontId="0" fillId="0" borderId="0" xfId="4" applyNumberFormat="1" applyFont="1" applyFill="1" applyBorder="1"/>
    <xf numFmtId="0" fontId="8" fillId="0" borderId="0" xfId="0" applyFont="1" applyBorder="1" applyAlignment="1">
      <alignment vertical="center"/>
    </xf>
    <xf numFmtId="0" fontId="13" fillId="0" borderId="0" xfId="0" applyFont="1" applyBorder="1"/>
    <xf numFmtId="9" fontId="0" fillId="0" borderId="32" xfId="4" applyFont="1" applyBorder="1"/>
    <xf numFmtId="0" fontId="1" fillId="5" borderId="27" xfId="0" applyFont="1" applyFill="1" applyBorder="1" applyAlignment="1">
      <alignment horizontal="left"/>
    </xf>
    <xf numFmtId="44" fontId="1" fillId="6" borderId="37" xfId="3" applyFont="1" applyFill="1" applyBorder="1" applyAlignment="1">
      <alignment horizontal="left"/>
    </xf>
    <xf numFmtId="0" fontId="1" fillId="6" borderId="24" xfId="0" applyFont="1" applyFill="1" applyBorder="1" applyAlignment="1">
      <alignment horizontal="center" vertical="center"/>
    </xf>
    <xf numFmtId="0" fontId="1" fillId="6" borderId="26" xfId="0" applyFont="1" applyFill="1" applyBorder="1" applyAlignment="1">
      <alignment horizontal="center" wrapText="1"/>
    </xf>
    <xf numFmtId="0" fontId="22" fillId="0" borderId="2" xfId="0" applyFont="1" applyBorder="1" applyAlignment="1"/>
    <xf numFmtId="0" fontId="22" fillId="0" borderId="3" xfId="0" applyFont="1" applyBorder="1" applyAlignment="1"/>
    <xf numFmtId="165" fontId="22" fillId="0" borderId="0" xfId="0" applyNumberFormat="1" applyFont="1" applyFill="1" applyBorder="1" applyAlignment="1">
      <alignment vertical="center"/>
    </xf>
    <xf numFmtId="0" fontId="22" fillId="0" borderId="0" xfId="0" applyFont="1"/>
    <xf numFmtId="2" fontId="22" fillId="0" borderId="0" xfId="0" applyNumberFormat="1" applyFont="1"/>
    <xf numFmtId="0" fontId="12" fillId="0" borderId="0" xfId="0" applyFont="1"/>
    <xf numFmtId="0" fontId="12" fillId="0" borderId="0" xfId="0" applyFont="1" applyAlignment="1">
      <alignment vertical="center"/>
    </xf>
    <xf numFmtId="165" fontId="22" fillId="0" borderId="0" xfId="0" applyNumberFormat="1" applyFont="1" applyAlignment="1">
      <alignment horizontal="center" vertical="center"/>
    </xf>
    <xf numFmtId="0" fontId="11" fillId="0" borderId="22" xfId="0" applyFont="1" applyBorder="1" applyAlignment="1">
      <alignment horizontal="center" vertical="center"/>
    </xf>
    <xf numFmtId="165" fontId="11" fillId="0" borderId="22" xfId="0" applyNumberFormat="1" applyFont="1" applyBorder="1" applyAlignment="1">
      <alignment horizontal="center" vertical="center"/>
    </xf>
    <xf numFmtId="0" fontId="12" fillId="0" borderId="38" xfId="0" applyFont="1" applyBorder="1" applyAlignment="1">
      <alignment horizontal="center" vertical="center" wrapText="1"/>
    </xf>
    <xf numFmtId="0" fontId="12" fillId="0" borderId="18" xfId="0" applyFont="1" applyBorder="1" applyAlignment="1">
      <alignment vertical="center" wrapText="1"/>
    </xf>
    <xf numFmtId="0" fontId="12" fillId="0" borderId="23" xfId="0" applyFont="1" applyBorder="1" applyAlignment="1">
      <alignment horizontal="center" vertical="center" wrapText="1"/>
    </xf>
    <xf numFmtId="0" fontId="23" fillId="0" borderId="23" xfId="0" applyFont="1" applyBorder="1" applyAlignment="1">
      <alignment horizontal="center" vertical="center"/>
    </xf>
    <xf numFmtId="165" fontId="23" fillId="0" borderId="23" xfId="0" applyNumberFormat="1" applyFont="1" applyBorder="1" applyAlignment="1">
      <alignment horizontal="center" vertical="center"/>
    </xf>
    <xf numFmtId="0" fontId="22" fillId="0" borderId="1" xfId="0" applyFont="1" applyFill="1" applyBorder="1"/>
    <xf numFmtId="0" fontId="12" fillId="0" borderId="2" xfId="0" applyFont="1" applyBorder="1"/>
    <xf numFmtId="0" fontId="12" fillId="0" borderId="9" xfId="0" applyFont="1" applyBorder="1"/>
    <xf numFmtId="165" fontId="12" fillId="0" borderId="9" xfId="0" applyNumberFormat="1" applyFont="1" applyBorder="1" applyAlignment="1">
      <alignment horizontal="center" vertical="center"/>
    </xf>
    <xf numFmtId="1" fontId="22" fillId="0" borderId="0" xfId="0" applyNumberFormat="1" applyFont="1"/>
    <xf numFmtId="0" fontId="12" fillId="0" borderId="1" xfId="0" applyFont="1" applyFill="1" applyBorder="1" applyAlignment="1">
      <alignment vertical="top"/>
    </xf>
    <xf numFmtId="0" fontId="12" fillId="0" borderId="9" xfId="0" applyFont="1" applyFill="1" applyBorder="1"/>
    <xf numFmtId="0" fontId="12" fillId="0" borderId="1" xfId="0" applyFont="1" applyFill="1" applyBorder="1"/>
    <xf numFmtId="0" fontId="12" fillId="0" borderId="1" xfId="0" applyFont="1" applyFill="1" applyBorder="1" applyAlignment="1">
      <alignment vertical="top" wrapText="1"/>
    </xf>
    <xf numFmtId="0" fontId="12" fillId="0" borderId="0" xfId="0" applyFont="1" applyFill="1"/>
    <xf numFmtId="165" fontId="12" fillId="0" borderId="0" xfId="0" applyNumberFormat="1" applyFont="1" applyAlignment="1">
      <alignment horizontal="center" vertical="center"/>
    </xf>
    <xf numFmtId="1" fontId="22" fillId="0" borderId="0" xfId="0" applyNumberFormat="1" applyFont="1" applyFill="1" applyAlignment="1"/>
    <xf numFmtId="1" fontId="22" fillId="9" borderId="0" xfId="0" applyNumberFormat="1" applyFont="1" applyFill="1" applyAlignment="1"/>
    <xf numFmtId="1" fontId="12" fillId="0" borderId="0" xfId="0" applyNumberFormat="1" applyFont="1"/>
    <xf numFmtId="1" fontId="22" fillId="0" borderId="0" xfId="0" applyNumberFormat="1" applyFont="1" applyFill="1" applyBorder="1" applyAlignment="1">
      <alignment horizontal="center"/>
    </xf>
    <xf numFmtId="1" fontId="22" fillId="9" borderId="0" xfId="0" applyNumberFormat="1" applyFont="1" applyFill="1" applyBorder="1" applyAlignment="1">
      <alignment horizontal="center"/>
    </xf>
    <xf numFmtId="1" fontId="12" fillId="0" borderId="9" xfId="0" applyNumberFormat="1" applyFont="1" applyBorder="1" applyAlignment="1">
      <alignment horizontal="center" vertical="center"/>
    </xf>
    <xf numFmtId="0" fontId="12" fillId="0" borderId="0" xfId="0" applyFont="1" applyFill="1" applyBorder="1" applyAlignment="1">
      <alignment vertical="top" wrapText="1"/>
    </xf>
    <xf numFmtId="0" fontId="12" fillId="0" borderId="0" xfId="0" applyFont="1" applyBorder="1"/>
    <xf numFmtId="0" fontId="12" fillId="0" borderId="0" xfId="0" applyFont="1" applyBorder="1" applyAlignment="1">
      <alignment vertical="center"/>
    </xf>
    <xf numFmtId="0" fontId="7" fillId="0" borderId="0" xfId="0" applyFont="1" applyBorder="1" applyAlignment="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center" vertical="center"/>
    </xf>
    <xf numFmtId="0" fontId="7"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7" fillId="0" borderId="0" xfId="0" applyFont="1" applyAlignment="1" applyProtection="1">
      <alignment vertical="center"/>
    </xf>
    <xf numFmtId="44" fontId="8" fillId="0" borderId="0" xfId="0" applyNumberFormat="1" applyFont="1" applyAlignment="1" applyProtection="1">
      <alignment horizontal="center" vertical="center"/>
    </xf>
    <xf numFmtId="0" fontId="8" fillId="0" borderId="0" xfId="0" applyFont="1" applyFill="1" applyBorder="1" applyAlignment="1" applyProtection="1">
      <alignment horizontal="left" vertical="center"/>
    </xf>
    <xf numFmtId="44" fontId="7" fillId="0" borderId="0" xfId="3" applyFont="1" applyFill="1" applyBorder="1" applyAlignment="1" applyProtection="1">
      <alignment horizontal="center" vertical="top"/>
    </xf>
    <xf numFmtId="0" fontId="7" fillId="0" borderId="0" xfId="0" applyFont="1" applyBorder="1" applyAlignment="1" applyProtection="1">
      <alignment horizontal="center" vertical="center"/>
    </xf>
    <xf numFmtId="0" fontId="9" fillId="0" borderId="0" xfId="0" applyFont="1" applyBorder="1" applyAlignment="1" applyProtection="1">
      <alignment horizontal="left" vertical="center"/>
    </xf>
    <xf numFmtId="0" fontId="9" fillId="0" borderId="0" xfId="0" applyFont="1" applyFill="1" applyBorder="1" applyAlignment="1" applyProtection="1">
      <alignment horizontal="left" vertical="center"/>
    </xf>
    <xf numFmtId="49" fontId="7" fillId="0" borderId="0" xfId="0" applyNumberFormat="1" applyFont="1" applyFill="1" applyBorder="1" applyAlignment="1" applyProtection="1">
      <alignment vertical="center"/>
    </xf>
    <xf numFmtId="0" fontId="7" fillId="0" borderId="0" xfId="0" applyFont="1" applyFill="1" applyBorder="1" applyAlignment="1" applyProtection="1">
      <alignment horizontal="left" vertical="center"/>
    </xf>
    <xf numFmtId="0" fontId="7" fillId="0" borderId="0" xfId="0" applyFont="1" applyFill="1" applyAlignment="1" applyProtection="1">
      <alignment vertical="center"/>
    </xf>
    <xf numFmtId="0" fontId="7" fillId="0" borderId="0" xfId="0" applyFont="1" applyBorder="1" applyAlignment="1">
      <alignment horizontal="right"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1" fontId="0" fillId="6" borderId="4" xfId="0" applyNumberFormat="1" applyFill="1" applyBorder="1"/>
    <xf numFmtId="0" fontId="9" fillId="0" borderId="0" xfId="0" applyFont="1" applyBorder="1" applyAlignment="1" applyProtection="1">
      <alignment horizontal="center" vertical="center"/>
    </xf>
    <xf numFmtId="0" fontId="7" fillId="0" borderId="3" xfId="0" applyFont="1" applyFill="1" applyBorder="1" applyAlignment="1" applyProtection="1">
      <alignment horizontal="center" vertical="center"/>
    </xf>
    <xf numFmtId="0" fontId="7" fillId="0" borderId="0" xfId="0" applyFont="1" applyFill="1" applyBorder="1" applyAlignment="1" applyProtection="1">
      <alignment vertical="center"/>
    </xf>
    <xf numFmtId="0" fontId="1" fillId="6" borderId="1" xfId="3" applyNumberFormat="1" applyFont="1" applyFill="1" applyBorder="1" applyAlignment="1">
      <alignment horizontal="center"/>
    </xf>
    <xf numFmtId="0" fontId="0" fillId="0" borderId="0" xfId="0" applyAlignment="1">
      <alignment wrapText="1"/>
    </xf>
    <xf numFmtId="1" fontId="0" fillId="0" borderId="13" xfId="0" applyNumberFormat="1" applyBorder="1"/>
    <xf numFmtId="1" fontId="0" fillId="4" borderId="14" xfId="0" applyNumberFormat="1" applyFill="1" applyBorder="1"/>
    <xf numFmtId="0" fontId="0" fillId="0" borderId="0" xfId="0" applyAlignment="1">
      <alignment horizontal="left" wrapText="1"/>
    </xf>
    <xf numFmtId="0" fontId="0" fillId="0" borderId="16" xfId="0" applyBorder="1" applyAlignment="1">
      <alignment horizontal="left" wrapText="1"/>
    </xf>
    <xf numFmtId="1" fontId="0" fillId="0" borderId="15" xfId="0" applyNumberFormat="1" applyBorder="1"/>
    <xf numFmtId="1" fontId="0" fillId="4" borderId="17" xfId="0" applyNumberFormat="1" applyFill="1" applyBorder="1"/>
    <xf numFmtId="170" fontId="1" fillId="0" borderId="1" xfId="3" applyNumberFormat="1" applyFont="1" applyBorder="1" applyAlignment="1">
      <alignment horizontal="center"/>
    </xf>
    <xf numFmtId="14" fontId="4" fillId="0" borderId="1" xfId="0" applyNumberFormat="1" applyFont="1" applyBorder="1" applyAlignment="1">
      <alignment horizontal="center" vertical="center"/>
    </xf>
    <xf numFmtId="171" fontId="4" fillId="0" borderId="1" xfId="0" applyNumberFormat="1" applyFont="1" applyBorder="1" applyAlignment="1">
      <alignment horizontal="center" vertical="center"/>
    </xf>
    <xf numFmtId="0" fontId="6" fillId="10" borderId="1" xfId="0" applyFont="1" applyFill="1" applyBorder="1" applyAlignment="1">
      <alignment horizontal="left" vertical="top"/>
    </xf>
    <xf numFmtId="0" fontId="6" fillId="11" borderId="1" xfId="0" applyFont="1" applyFill="1" applyBorder="1" applyAlignment="1">
      <alignment horizontal="left" vertical="top"/>
    </xf>
    <xf numFmtId="3" fontId="6" fillId="10" borderId="1" xfId="0" applyNumberFormat="1" applyFont="1" applyFill="1" applyBorder="1" applyAlignment="1">
      <alignment horizontal="right" vertical="top"/>
    </xf>
    <xf numFmtId="3" fontId="6" fillId="11" borderId="1" xfId="0" applyNumberFormat="1" applyFont="1" applyFill="1" applyBorder="1" applyAlignment="1">
      <alignment horizontal="right" vertical="top"/>
    </xf>
    <xf numFmtId="0" fontId="4" fillId="11" borderId="1" xfId="0" applyFont="1" applyFill="1" applyBorder="1" applyAlignment="1">
      <alignment horizontal="left" vertical="center"/>
    </xf>
    <xf numFmtId="14" fontId="2" fillId="0" borderId="0" xfId="0" applyNumberFormat="1" applyFont="1" applyAlignment="1">
      <alignment horizontal="center" vertical="center"/>
    </xf>
    <xf numFmtId="0" fontId="4" fillId="11" borderId="1" xfId="0" applyFont="1" applyFill="1" applyBorder="1" applyAlignment="1">
      <alignment horizontal="center" vertical="center"/>
    </xf>
    <xf numFmtId="14" fontId="6" fillId="10" borderId="1" xfId="0" applyNumberFormat="1" applyFont="1" applyFill="1" applyBorder="1" applyAlignment="1">
      <alignment horizontal="center" vertical="center"/>
    </xf>
    <xf numFmtId="14" fontId="6" fillId="11" borderId="1" xfId="0" applyNumberFormat="1" applyFont="1" applyFill="1" applyBorder="1" applyAlignment="1">
      <alignment horizontal="center" vertical="center"/>
    </xf>
    <xf numFmtId="0" fontId="2" fillId="0" borderId="0" xfId="0" applyFont="1" applyAlignment="1">
      <alignment horizontal="center" vertical="center"/>
    </xf>
    <xf numFmtId="164" fontId="6" fillId="10" borderId="1" xfId="0" applyNumberFormat="1" applyFont="1" applyFill="1" applyBorder="1" applyAlignment="1">
      <alignment horizontal="center" vertical="center"/>
    </xf>
    <xf numFmtId="164" fontId="6" fillId="11" borderId="1" xfId="0" applyNumberFormat="1" applyFont="1" applyFill="1" applyBorder="1" applyAlignment="1">
      <alignment horizontal="center" vertical="center"/>
    </xf>
    <xf numFmtId="0" fontId="2" fillId="0" borderId="0" xfId="0" applyFont="1" applyAlignment="1">
      <alignment wrapText="1"/>
    </xf>
    <xf numFmtId="0" fontId="4" fillId="11" borderId="1" xfId="0" applyFont="1" applyFill="1" applyBorder="1" applyAlignment="1">
      <alignment horizontal="left" vertical="center" wrapText="1"/>
    </xf>
    <xf numFmtId="0" fontId="6" fillId="10" borderId="1" xfId="0" applyFont="1" applyFill="1" applyBorder="1" applyAlignment="1">
      <alignment horizontal="left" vertical="top" wrapText="1"/>
    </xf>
    <xf numFmtId="0" fontId="6" fillId="11" borderId="1" xfId="0" applyFont="1" applyFill="1" applyBorder="1" applyAlignment="1">
      <alignment horizontal="left" vertical="top" wrapText="1"/>
    </xf>
    <xf numFmtId="0" fontId="7" fillId="0" borderId="0" xfId="0" applyFont="1"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1" fillId="5" borderId="21" xfId="0" applyFont="1" applyFill="1" applyBorder="1" applyAlignment="1">
      <alignment horizontal="left"/>
    </xf>
    <xf numFmtId="0" fontId="0" fillId="0" borderId="2" xfId="0" applyFont="1" applyBorder="1"/>
    <xf numFmtId="44" fontId="0" fillId="0" borderId="4" xfId="0" applyNumberFormat="1" applyBorder="1"/>
    <xf numFmtId="167" fontId="7" fillId="0" borderId="0" xfId="0" applyNumberFormat="1" applyFont="1" applyBorder="1" applyAlignment="1">
      <alignment horizontal="center" vertical="center"/>
    </xf>
    <xf numFmtId="167" fontId="7" fillId="0" borderId="0" xfId="0" applyNumberFormat="1" applyFont="1" applyFill="1" applyBorder="1" applyAlignment="1">
      <alignment horizontal="center" vertical="center"/>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wrapText="1"/>
    </xf>
    <xf numFmtId="0" fontId="7" fillId="0" borderId="0" xfId="0" applyFont="1" applyFill="1" applyBorder="1" applyAlignment="1" applyProtection="1">
      <alignment horizontal="center" vertical="top"/>
    </xf>
    <xf numFmtId="0" fontId="7" fillId="0" borderId="0" xfId="0" applyFont="1" applyFill="1" applyBorder="1" applyAlignment="1" applyProtection="1">
      <alignment horizontal="right" vertical="center"/>
    </xf>
    <xf numFmtId="44" fontId="7" fillId="0" borderId="0" xfId="0" applyNumberFormat="1" applyFont="1" applyFill="1" applyBorder="1" applyAlignment="1" applyProtection="1">
      <alignment vertical="center"/>
    </xf>
    <xf numFmtId="0" fontId="7" fillId="0" borderId="0" xfId="0" applyFont="1" applyFill="1" applyBorder="1" applyAlignment="1" applyProtection="1">
      <alignment horizontal="left" vertical="center" wrapText="1"/>
    </xf>
    <xf numFmtId="0" fontId="7" fillId="2" borderId="5" xfId="0" applyFont="1" applyFill="1" applyBorder="1" applyAlignment="1" applyProtection="1">
      <alignment horizontal="center" vertical="top"/>
      <protection locked="0"/>
    </xf>
    <xf numFmtId="44" fontId="0" fillId="0" borderId="1" xfId="4" applyNumberFormat="1" applyFont="1" applyBorder="1"/>
    <xf numFmtId="44" fontId="0" fillId="0" borderId="1" xfId="3" applyNumberFormat="1" applyFont="1" applyBorder="1"/>
    <xf numFmtId="44" fontId="0" fillId="0" borderId="2" xfId="0" applyNumberFormat="1" applyBorder="1"/>
    <xf numFmtId="44" fontId="0" fillId="0" borderId="0" xfId="4" applyNumberFormat="1" applyFont="1" applyBorder="1"/>
    <xf numFmtId="44" fontId="0" fillId="0" borderId="0" xfId="3" applyNumberFormat="1" applyFont="1" applyBorder="1"/>
    <xf numFmtId="0" fontId="1" fillId="0" borderId="1" xfId="0" applyFont="1" applyFill="1" applyBorder="1" applyAlignment="1">
      <alignment wrapText="1"/>
    </xf>
    <xf numFmtId="0" fontId="1" fillId="0" borderId="2" xfId="0" applyFont="1" applyFill="1" applyBorder="1" applyAlignment="1">
      <alignment wrapText="1"/>
    </xf>
    <xf numFmtId="0" fontId="8" fillId="0" borderId="3" xfId="0" applyFont="1" applyBorder="1" applyAlignment="1">
      <alignment horizontal="center" vertical="center"/>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167" fontId="7" fillId="0" borderId="5" xfId="0" applyNumberFormat="1" applyFont="1" applyBorder="1" applyAlignment="1">
      <alignment horizontal="center" vertical="center"/>
    </xf>
    <xf numFmtId="0" fontId="7" fillId="0" borderId="0" xfId="0" applyFont="1" applyBorder="1" applyAlignment="1">
      <alignment horizontal="right" vertical="center"/>
    </xf>
    <xf numFmtId="0" fontId="8" fillId="0" borderId="1" xfId="0" applyFont="1" applyBorder="1" applyAlignment="1">
      <alignment horizontal="left" vertical="center"/>
    </xf>
    <xf numFmtId="0" fontId="7" fillId="0" borderId="1" xfId="0" applyFont="1" applyBorder="1" applyAlignment="1">
      <alignment horizontal="right" vertical="center"/>
    </xf>
    <xf numFmtId="44" fontId="7" fillId="8" borderId="2" xfId="0" applyNumberFormat="1"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44" fontId="7" fillId="0" borderId="2" xfId="0" applyNumberFormat="1"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8" fillId="0" borderId="4" xfId="0" applyFont="1" applyFill="1" applyBorder="1" applyAlignment="1">
      <alignment horizontal="left" vertical="center"/>
    </xf>
    <xf numFmtId="44" fontId="7" fillId="0" borderId="1" xfId="3" applyNumberFormat="1" applyFont="1" applyFill="1" applyBorder="1" applyAlignment="1">
      <alignment horizontal="center" vertical="center"/>
    </xf>
    <xf numFmtId="44" fontId="7" fillId="8" borderId="2" xfId="3" applyFont="1" applyFill="1" applyBorder="1" applyAlignment="1" applyProtection="1">
      <alignment horizontal="center" vertical="center"/>
      <protection locked="0"/>
    </xf>
    <xf numFmtId="44" fontId="7" fillId="8" borderId="3" xfId="3" applyFont="1" applyFill="1" applyBorder="1" applyAlignment="1" applyProtection="1">
      <alignment horizontal="center" vertical="center"/>
      <protection locked="0"/>
    </xf>
    <xf numFmtId="44" fontId="7" fillId="8" borderId="4" xfId="3" applyFont="1" applyFill="1" applyBorder="1" applyAlignment="1" applyProtection="1">
      <alignment horizontal="center" vertical="center"/>
      <protection locked="0"/>
    </xf>
    <xf numFmtId="44" fontId="7" fillId="8" borderId="1" xfId="3" applyNumberFormat="1" applyFont="1" applyFill="1" applyBorder="1" applyAlignment="1" applyProtection="1">
      <alignment horizontal="center" vertical="center"/>
      <protection locked="0"/>
    </xf>
    <xf numFmtId="44" fontId="7" fillId="8" borderId="1" xfId="3" applyFont="1" applyFill="1" applyBorder="1" applyAlignment="1" applyProtection="1">
      <alignment horizontal="center" vertical="center"/>
      <protection locked="0"/>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7" fillId="2" borderId="1" xfId="0" applyFont="1" applyFill="1" applyBorder="1" applyAlignment="1" applyProtection="1">
      <alignment horizontal="center" vertical="center"/>
      <protection locked="0"/>
    </xf>
    <xf numFmtId="0" fontId="7" fillId="0" borderId="1" xfId="0" applyFont="1" applyBorder="1" applyAlignment="1">
      <alignment horizontal="center" vertical="center"/>
    </xf>
    <xf numFmtId="0" fontId="7" fillId="2" borderId="1" xfId="0" applyFont="1" applyFill="1" applyBorder="1" applyAlignment="1" applyProtection="1">
      <alignment horizontal="left" vertical="center"/>
      <protection locked="0"/>
    </xf>
    <xf numFmtId="0" fontId="8" fillId="0" borderId="2" xfId="0" applyFont="1" applyFill="1" applyBorder="1" applyAlignment="1">
      <alignment vertical="center"/>
    </xf>
    <xf numFmtId="0" fontId="8" fillId="0" borderId="3" xfId="0" applyFont="1" applyFill="1" applyBorder="1" applyAlignment="1">
      <alignment vertical="center"/>
    </xf>
    <xf numFmtId="0" fontId="8" fillId="0" borderId="4" xfId="0" applyFont="1" applyFill="1" applyBorder="1" applyAlignment="1">
      <alignment vertical="center"/>
    </xf>
    <xf numFmtId="0" fontId="7" fillId="0" borderId="0" xfId="0" applyFont="1" applyBorder="1" applyAlignment="1">
      <alignment horizontal="center" vertical="center"/>
    </xf>
    <xf numFmtId="0" fontId="7" fillId="2" borderId="5" xfId="0" applyFont="1" applyFill="1" applyBorder="1" applyAlignment="1" applyProtection="1">
      <alignment horizontal="center" vertical="top"/>
      <protection locked="0"/>
    </xf>
    <xf numFmtId="44" fontId="7" fillId="0" borderId="5" xfId="0" applyNumberFormat="1" applyFont="1" applyBorder="1" applyAlignment="1">
      <alignment horizontal="left" vertical="center" wrapText="1"/>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40" xfId="0" applyFont="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14" fontId="7" fillId="2" borderId="2" xfId="0" applyNumberFormat="1" applyFont="1" applyFill="1" applyBorder="1" applyAlignment="1" applyProtection="1">
      <alignment horizontal="center" vertical="center"/>
      <protection locked="0"/>
    </xf>
    <xf numFmtId="44" fontId="8" fillId="0" borderId="0" xfId="0" applyNumberFormat="1" applyFont="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0" fillId="2" borderId="1" xfId="0" applyFont="1" applyFill="1" applyBorder="1" applyAlignment="1" applyProtection="1">
      <alignment horizontal="center" vertical="center" wrapText="1"/>
      <protection locked="0"/>
    </xf>
    <xf numFmtId="0" fontId="8" fillId="0" borderId="1" xfId="0" applyFont="1" applyBorder="1" applyAlignment="1">
      <alignment horizontal="left" vertical="top"/>
    </xf>
    <xf numFmtId="14" fontId="7" fillId="2" borderId="1" xfId="0" applyNumberFormat="1"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8" fillId="0" borderId="0" xfId="0" applyFont="1" applyBorder="1" applyAlignment="1">
      <alignment horizontal="center" vertical="center"/>
    </xf>
    <xf numFmtId="0" fontId="8" fillId="0" borderId="19"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1" xfId="0" applyFont="1" applyBorder="1" applyAlignment="1">
      <alignment horizontal="center" vertical="center"/>
    </xf>
    <xf numFmtId="49" fontId="7" fillId="2" borderId="1" xfId="0" applyNumberFormat="1" applyFont="1" applyFill="1" applyBorder="1" applyAlignment="1" applyProtection="1">
      <alignment horizontal="center" vertical="center"/>
      <protection locked="0"/>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44" fontId="7" fillId="0" borderId="2"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pplyProtection="1">
      <alignment horizontal="center" vertical="top"/>
    </xf>
    <xf numFmtId="0" fontId="7" fillId="0" borderId="3" xfId="0" applyFont="1" applyFill="1" applyBorder="1" applyAlignment="1" applyProtection="1">
      <alignment horizontal="center" vertical="top"/>
    </xf>
    <xf numFmtId="0" fontId="7" fillId="0" borderId="4" xfId="0" applyFont="1" applyFill="1" applyBorder="1" applyAlignment="1" applyProtection="1">
      <alignment horizontal="center" vertical="top"/>
    </xf>
    <xf numFmtId="0" fontId="14" fillId="2" borderId="1" xfId="5" applyFill="1" applyBorder="1" applyAlignment="1" applyProtection="1">
      <alignment horizontal="center"/>
      <protection locked="0"/>
    </xf>
    <xf numFmtId="44" fontId="7" fillId="0" borderId="5" xfId="0" applyNumberFormat="1" applyFont="1" applyBorder="1" applyAlignment="1">
      <alignment horizontal="center" vertical="center"/>
    </xf>
    <xf numFmtId="0" fontId="8" fillId="0" borderId="1" xfId="0" applyFont="1" applyBorder="1" applyAlignment="1">
      <alignment horizontal="right" vertical="center"/>
    </xf>
    <xf numFmtId="44" fontId="7" fillId="0" borderId="21" xfId="3" applyFont="1" applyBorder="1" applyAlignment="1">
      <alignment horizontal="center" vertical="center"/>
    </xf>
    <xf numFmtId="0" fontId="7" fillId="0" borderId="2" xfId="0" applyFont="1" applyBorder="1" applyAlignment="1">
      <alignment horizontal="center" vertical="center"/>
    </xf>
    <xf numFmtId="44" fontId="7" fillId="8" borderId="3" xfId="0" applyNumberFormat="1" applyFont="1" applyFill="1" applyBorder="1" applyAlignment="1">
      <alignment horizontal="center" vertical="center"/>
    </xf>
    <xf numFmtId="44" fontId="7" fillId="8" borderId="4" xfId="0" applyNumberFormat="1" applyFont="1" applyFill="1" applyBorder="1" applyAlignment="1">
      <alignment horizontal="center" vertical="center"/>
    </xf>
    <xf numFmtId="0" fontId="7" fillId="8" borderId="3" xfId="0" applyFont="1" applyFill="1" applyBorder="1" applyAlignment="1" applyProtection="1">
      <alignment horizontal="center" vertical="center"/>
    </xf>
    <xf numFmtId="0" fontId="7" fillId="8" borderId="4" xfId="0" applyFont="1" applyFill="1" applyBorder="1" applyAlignment="1" applyProtection="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1" fontId="10" fillId="2" borderId="1" xfId="5" applyNumberFormat="1" applyFont="1" applyFill="1" applyBorder="1" applyAlignment="1" applyProtection="1">
      <alignment horizontal="center"/>
      <protection locked="0"/>
    </xf>
    <xf numFmtId="0" fontId="10" fillId="0" borderId="2" xfId="5" applyFont="1" applyBorder="1" applyAlignment="1">
      <alignment horizontal="right" vertical="center"/>
    </xf>
    <xf numFmtId="0" fontId="10" fillId="0" borderId="3" xfId="5" applyFont="1" applyBorder="1" applyAlignment="1">
      <alignment horizontal="right" vertical="center"/>
    </xf>
    <xf numFmtId="0" fontId="8" fillId="0" borderId="2" xfId="0" applyFont="1" applyFill="1" applyBorder="1" applyAlignment="1" applyProtection="1">
      <alignment horizontal="right" vertical="center"/>
    </xf>
    <xf numFmtId="0" fontId="8" fillId="0" borderId="3" xfId="0" applyFont="1" applyFill="1" applyBorder="1" applyAlignment="1" applyProtection="1">
      <alignment horizontal="right" vertical="center"/>
    </xf>
    <xf numFmtId="0" fontId="8" fillId="0" borderId="4" xfId="0" applyFont="1" applyFill="1" applyBorder="1" applyAlignment="1" applyProtection="1">
      <alignment horizontal="right" vertical="center"/>
    </xf>
    <xf numFmtId="0" fontId="7" fillId="0" borderId="2" xfId="5" applyFont="1" applyBorder="1" applyAlignment="1">
      <alignment horizontal="right" vertical="center"/>
    </xf>
    <xf numFmtId="0" fontId="7" fillId="0" borderId="3" xfId="5" applyFont="1" applyBorder="1" applyAlignment="1">
      <alignment horizontal="right" vertical="center"/>
    </xf>
    <xf numFmtId="0" fontId="7" fillId="0" borderId="4" xfId="5" applyFont="1" applyBorder="1" applyAlignment="1">
      <alignment horizontal="right" vertical="center"/>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0" xfId="0" applyFont="1" applyAlignment="1">
      <alignment horizontal="center" vertical="center"/>
    </xf>
    <xf numFmtId="0" fontId="9" fillId="0" borderId="19" xfId="0" applyFont="1" applyBorder="1" applyAlignment="1" applyProtection="1">
      <alignment horizontal="center" vertical="center"/>
    </xf>
    <xf numFmtId="0" fontId="9" fillId="0" borderId="39" xfId="0" applyFont="1" applyBorder="1" applyAlignment="1" applyProtection="1">
      <alignment horizontal="center" vertical="center"/>
    </xf>
    <xf numFmtId="0" fontId="9" fillId="0" borderId="20" xfId="0" applyFont="1" applyBorder="1" applyAlignment="1" applyProtection="1">
      <alignment horizontal="center" vertical="center"/>
    </xf>
    <xf numFmtId="0" fontId="8" fillId="0" borderId="1" xfId="0" applyFont="1" applyFill="1" applyBorder="1" applyAlignment="1">
      <alignment horizontal="left" vertical="center"/>
    </xf>
    <xf numFmtId="44" fontId="7" fillId="2" borderId="1" xfId="3" applyFont="1" applyFill="1" applyBorder="1" applyAlignment="1" applyProtection="1">
      <alignment horizontal="center" vertical="top"/>
      <protection locked="0"/>
    </xf>
    <xf numFmtId="0" fontId="0" fillId="2" borderId="1" xfId="5" applyFont="1" applyFill="1" applyBorder="1" applyAlignment="1" applyProtection="1">
      <alignment horizontal="center"/>
      <protection locked="0"/>
    </xf>
    <xf numFmtId="0" fontId="7" fillId="8" borderId="2" xfId="0" applyNumberFormat="1" applyFont="1" applyFill="1" applyBorder="1" applyAlignment="1">
      <alignment horizontal="center" vertical="center"/>
    </xf>
    <xf numFmtId="0" fontId="7" fillId="8" borderId="3" xfId="0" applyNumberFormat="1" applyFont="1" applyFill="1" applyBorder="1" applyAlignment="1">
      <alignment horizontal="center" vertical="center"/>
    </xf>
    <xf numFmtId="0" fontId="7" fillId="8" borderId="4" xfId="0" applyNumberFormat="1" applyFont="1" applyFill="1" applyBorder="1" applyAlignment="1">
      <alignment horizontal="center" vertical="center"/>
    </xf>
    <xf numFmtId="0" fontId="13" fillId="5" borderId="2" xfId="0" applyFont="1" applyFill="1" applyBorder="1" applyAlignment="1">
      <alignment horizontal="center"/>
    </xf>
    <xf numFmtId="0" fontId="13" fillId="5" borderId="35" xfId="0" applyFont="1" applyFill="1" applyBorder="1" applyAlignment="1">
      <alignment horizontal="center"/>
    </xf>
    <xf numFmtId="0" fontId="24" fillId="0" borderId="0" xfId="0" applyFont="1" applyAlignment="1">
      <alignment horizontal="center"/>
    </xf>
    <xf numFmtId="0" fontId="12" fillId="0" borderId="0" xfId="0" applyFont="1" applyFill="1" applyBorder="1" applyAlignment="1">
      <alignment horizontal="left" vertical="top" wrapText="1"/>
    </xf>
    <xf numFmtId="0" fontId="22" fillId="0" borderId="0" xfId="0" applyFont="1" applyAlignment="1">
      <alignment horizontal="center"/>
    </xf>
    <xf numFmtId="0" fontId="0" fillId="0" borderId="19" xfId="0" applyBorder="1" applyAlignment="1">
      <alignment horizontal="center"/>
    </xf>
    <xf numFmtId="0" fontId="0" fillId="0" borderId="20" xfId="0" applyBorder="1" applyAlignment="1">
      <alignment horizontal="center"/>
    </xf>
    <xf numFmtId="172" fontId="22" fillId="2" borderId="1" xfId="6" applyNumberFormat="1" applyFont="1" applyFill="1" applyBorder="1" applyAlignment="1">
      <alignment horizontal="center" vertical="center"/>
    </xf>
  </cellXfs>
  <cellStyles count="7">
    <cellStyle name="Comma" xfId="6" builtinId="3"/>
    <cellStyle name="Currency" xfId="3" builtinId="4"/>
    <cellStyle name="Normal" xfId="0" builtinId="0"/>
    <cellStyle name="Normal 10" xfId="1" xr:uid="{AAAB7A06-50F5-418C-B2CD-E900B94E4F37}"/>
    <cellStyle name="Normal 2" xfId="2" xr:uid="{3E076F42-6F7F-4D2F-8B75-806E7999E478}"/>
    <cellStyle name="Normal 2 2" xfId="5" xr:uid="{7393424C-15A3-470A-BB0B-3359FB80ABA0}"/>
    <cellStyle name="Percent" xfId="4"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C7CE"/>
        </patternFill>
      </fill>
    </dxf>
  </dxfs>
  <tableStyles count="0" defaultTableStyle="TableStyleMedium2" defaultPivotStyle="PivotStyleLight16"/>
  <colors>
    <mruColors>
      <color rgb="FF00D5D0"/>
      <color rgb="FFFCCF8E"/>
      <color rgb="FFC5E1DE"/>
      <color rgb="FF1599A7"/>
      <color rgb="FFFF8585"/>
      <color rgb="FFD9D9D9"/>
      <color rgb="FFE7E6E6"/>
      <color rgb="FF105AEE"/>
      <color rgb="FF0B21F5"/>
      <color rgb="FF061F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0</xdr:colOff>
      <xdr:row>4</xdr:row>
      <xdr:rowOff>0</xdr:rowOff>
    </xdr:from>
    <xdr:ext cx="266700" cy="285750"/>
    <xdr:sp macro="" textlink="">
      <xdr:nvSpPr>
        <xdr:cNvPr id="3" name="AutoShape 1" descr="http://b.scorecardresearch.com/b?rn=23716166&amp;C1=2&amp;C2=1000009&amp;C4=http%3A%2F%2Fwww.mapquest.com%2Fmqrequest.html&amp;C5=mq.mq&amp;C7=http%3A%2F%2Fwww.mapquest.com%2Fmqrequest.html&amp;C8=Driving%20Directions">
          <a:extLst>
            <a:ext uri="{FF2B5EF4-FFF2-40B4-BE49-F238E27FC236}">
              <a16:creationId xmlns:a16="http://schemas.microsoft.com/office/drawing/2014/main" id="{3587745B-7C25-41DB-8715-17793D59DEAC}"/>
            </a:ext>
          </a:extLst>
        </xdr:cNvPr>
        <xdr:cNvSpPr>
          <a:spLocks noChangeAspect="1" noChangeArrowheads="1"/>
        </xdr:cNvSpPr>
      </xdr:nvSpPr>
      <xdr:spPr bwMode="auto">
        <a:xfrm>
          <a:off x="6105525" y="838200"/>
          <a:ext cx="266700" cy="285750"/>
        </a:xfrm>
        <a:prstGeom prst="rect">
          <a:avLst/>
        </a:prstGeom>
        <a:noFill/>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idy.jimenezcarvalh\OneDrive%20-%20Fort%20Worth%20ISD\Documents\New%20Travel%20Estimators\Travel%20Estimator%2008.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oidy.jimenezcarvalh\OneDrive%20-%20Fort%20Worth%20ISD\Documents\New%20Travel%20Estimators\Travel%20Estimator%2007.2024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Employee Travel"/>
      <sheetName val="Key Officials Travel"/>
      <sheetName val="Student Travel"/>
      <sheetName val="Athletics_Student Travel "/>
      <sheetName val="GSA Rates 10-1-2023"/>
      <sheetName val="GSA Rates 10-1-2023 (2)"/>
      <sheetName val="GSA Rates 10-1-2023 (3)"/>
      <sheetName val="GSA Rates 10-1-2023 (4)"/>
      <sheetName val="Mileage Rates 1-1-2024"/>
      <sheetName val="BM Mileage"/>
      <sheetName val="Mileage Rates 1-1-2024 (2)"/>
      <sheetName val="Mileage Rates 1-1-2024 (3)"/>
      <sheetName val="Mileage Rates 1-1-2024 (4)"/>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Employee Travel"/>
      <sheetName val="Key Officials Travel"/>
      <sheetName val="Student Travel"/>
      <sheetName val="Athletics_Student Travel "/>
      <sheetName val="GSA Rates 10-1-2023"/>
      <sheetName val="GSA Rates 10-1-2023 (2)"/>
      <sheetName val="GSA Rates 10-1-2023 (3)"/>
      <sheetName val="GSA Rates 10-1-2023 (4)"/>
      <sheetName val="Mileage Rates 1-1-2024"/>
      <sheetName val="BM Mileage"/>
      <sheetName val="Mileage Rates 1-1-2024 (2)"/>
      <sheetName val="Mileage Rates 1-1-2024 (3)"/>
      <sheetName val="Mileage Rates 1-1-2024 (4)"/>
    </sheetNames>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F11C-E022-4ECF-90C1-09D684693A86}">
  <sheetPr codeName="Sheet2">
    <tabColor theme="4" tint="0.39997558519241921"/>
    <pageSetUpPr fitToPage="1"/>
  </sheetPr>
  <dimension ref="A1:AK64"/>
  <sheetViews>
    <sheetView showGridLines="0" tabSelected="1" view="pageLayout" zoomScale="110" zoomScaleNormal="130" zoomScaleSheetLayoutView="200" zoomScalePageLayoutView="110" workbookViewId="0">
      <selection activeCell="L6" sqref="L6:Q6"/>
    </sheetView>
  </sheetViews>
  <sheetFormatPr defaultColWidth="9.109375" defaultRowHeight="14.4" x14ac:dyDescent="0.3"/>
  <cols>
    <col min="1" max="1" width="1" style="7" customWidth="1"/>
    <col min="2" max="2" width="2.6640625" style="7" customWidth="1"/>
    <col min="3" max="3" width="3.33203125" style="7" customWidth="1"/>
    <col min="4" max="4" width="4.5546875" style="7" customWidth="1"/>
    <col min="5" max="5" width="3.44140625" style="7" customWidth="1"/>
    <col min="6" max="6" width="2.44140625" style="7" customWidth="1"/>
    <col min="7" max="7" width="1.88671875" style="7" customWidth="1"/>
    <col min="8" max="8" width="1.44140625" style="7" customWidth="1"/>
    <col min="9" max="9" width="2.5546875" style="7" customWidth="1"/>
    <col min="10" max="10" width="2.88671875" style="7" customWidth="1"/>
    <col min="11" max="11" width="2.44140625" style="7" customWidth="1"/>
    <col min="12" max="12" width="1.33203125" style="7" customWidth="1"/>
    <col min="13" max="13" width="2.6640625" style="7" customWidth="1"/>
    <col min="14" max="14" width="2.44140625" style="7" customWidth="1"/>
    <col min="15" max="15" width="5.33203125" style="7" customWidth="1"/>
    <col min="16" max="16" width="2.6640625" style="7" customWidth="1"/>
    <col min="17" max="17" width="4" style="7" customWidth="1"/>
    <col min="18" max="18" width="3.6640625" style="7" customWidth="1"/>
    <col min="19" max="19" width="5.33203125" style="7" customWidth="1"/>
    <col min="20" max="20" width="2.109375" style="7" customWidth="1"/>
    <col min="21" max="21" width="2.88671875" style="7" customWidth="1"/>
    <col min="22" max="22" width="2.33203125" style="7" customWidth="1"/>
    <col min="23" max="23" width="3.5546875" style="7" customWidth="1"/>
    <col min="24" max="24" width="3" style="7" customWidth="1"/>
    <col min="25" max="25" width="2" style="7" customWidth="1"/>
    <col min="26" max="26" width="1.88671875" style="7" customWidth="1"/>
    <col min="27" max="27" width="2" style="7" customWidth="1"/>
    <col min="28" max="28" width="3.5546875" style="7" customWidth="1"/>
    <col min="29" max="29" width="6" style="7" customWidth="1"/>
    <col min="30" max="31" width="1.109375" style="7" customWidth="1"/>
    <col min="32" max="32" width="1.33203125" style="7" customWidth="1"/>
    <col min="33" max="33" width="5.88671875" style="7" customWidth="1"/>
    <col min="34" max="34" width="4.88671875" style="7" customWidth="1"/>
    <col min="35" max="35" width="3" style="7" customWidth="1"/>
    <col min="36" max="36" width="0.6640625" style="7" customWidth="1"/>
    <col min="37" max="37" width="9" style="7" hidden="1" customWidth="1"/>
    <col min="38" max="16384" width="9.109375" style="7"/>
  </cols>
  <sheetData>
    <row r="1" spans="1:35" ht="4.5" customHeight="1" x14ac:dyDescent="0.3">
      <c r="R1" s="6"/>
    </row>
    <row r="2" spans="1:35" ht="3" customHeight="1" x14ac:dyDescent="0.3"/>
    <row r="3" spans="1:35" ht="12.75" customHeight="1" x14ac:dyDescent="0.3">
      <c r="A3" s="85"/>
      <c r="B3" s="323" t="s">
        <v>0</v>
      </c>
      <c r="C3" s="324"/>
      <c r="D3" s="324"/>
      <c r="E3" s="324"/>
      <c r="F3" s="324"/>
      <c r="G3" s="324"/>
      <c r="H3" s="324"/>
      <c r="I3" s="324"/>
      <c r="J3" s="324"/>
      <c r="K3" s="325"/>
      <c r="M3" s="328" t="s">
        <v>1</v>
      </c>
      <c r="N3" s="329"/>
      <c r="O3" s="329"/>
      <c r="P3" s="329"/>
      <c r="Q3" s="330"/>
      <c r="S3" s="291" t="s">
        <v>2</v>
      </c>
      <c r="T3" s="291"/>
      <c r="U3" s="291"/>
      <c r="V3" s="291"/>
      <c r="X3" s="332" t="s">
        <v>3</v>
      </c>
      <c r="Y3" s="332"/>
      <c r="Z3" s="332"/>
      <c r="AA3" s="332"/>
      <c r="AB3" s="332"/>
      <c r="AC3" s="332"/>
      <c r="AD3" s="332"/>
      <c r="AF3" s="323" t="s">
        <v>4</v>
      </c>
      <c r="AG3" s="324"/>
      <c r="AH3" s="324"/>
      <c r="AI3" s="325"/>
    </row>
    <row r="4" spans="1:35" x14ac:dyDescent="0.3">
      <c r="A4" s="85"/>
      <c r="B4" s="311"/>
      <c r="C4" s="311"/>
      <c r="D4" s="311"/>
      <c r="E4" s="311"/>
      <c r="F4" s="311"/>
      <c r="G4" s="311"/>
      <c r="H4" s="311"/>
      <c r="I4" s="311"/>
      <c r="J4" s="311"/>
      <c r="K4" s="311"/>
      <c r="M4" s="331"/>
      <c r="N4" s="331"/>
      <c r="O4" s="331"/>
      <c r="P4" s="331"/>
      <c r="Q4" s="331"/>
      <c r="S4" s="334"/>
      <c r="T4" s="335"/>
      <c r="U4" s="335"/>
      <c r="V4" s="336"/>
      <c r="X4" s="333"/>
      <c r="Y4" s="333"/>
      <c r="Z4" s="333"/>
      <c r="AA4" s="333"/>
      <c r="AB4" s="333"/>
      <c r="AC4" s="333"/>
      <c r="AD4" s="333"/>
      <c r="AE4" s="33"/>
      <c r="AF4" s="326"/>
      <c r="AG4" s="287"/>
      <c r="AH4" s="287"/>
      <c r="AI4" s="288"/>
    </row>
    <row r="5" spans="1:35" ht="4.5" customHeight="1" x14ac:dyDescent="0.3">
      <c r="A5" s="85"/>
    </row>
    <row r="6" spans="1:35" x14ac:dyDescent="0.3">
      <c r="A6" s="85"/>
      <c r="B6" s="341" t="s">
        <v>1139</v>
      </c>
      <c r="C6" s="341"/>
      <c r="D6" s="341"/>
      <c r="E6" s="341"/>
      <c r="F6" s="341"/>
      <c r="G6" s="341"/>
      <c r="H6" s="341"/>
      <c r="I6" s="341"/>
      <c r="J6" s="341"/>
      <c r="K6" s="341"/>
      <c r="L6" s="342"/>
      <c r="M6" s="342"/>
      <c r="N6" s="342"/>
      <c r="O6" s="342"/>
      <c r="P6" s="342"/>
      <c r="Q6" s="342"/>
      <c r="S6" s="341" t="s">
        <v>1140</v>
      </c>
      <c r="T6" s="341"/>
      <c r="U6" s="341"/>
      <c r="V6" s="341"/>
      <c r="W6" s="341"/>
      <c r="X6" s="341"/>
      <c r="Y6" s="341"/>
      <c r="Z6" s="341"/>
      <c r="AA6" s="311"/>
      <c r="AB6" s="311"/>
      <c r="AC6" s="311"/>
      <c r="AD6" s="311"/>
      <c r="AE6" s="311"/>
      <c r="AF6" s="311"/>
      <c r="AG6" s="311"/>
    </row>
    <row r="7" spans="1:35" ht="3.75" customHeight="1" x14ac:dyDescent="0.3">
      <c r="A7" s="85"/>
    </row>
    <row r="8" spans="1:35" x14ac:dyDescent="0.3">
      <c r="A8" s="85"/>
      <c r="B8" s="343" t="s">
        <v>1135</v>
      </c>
      <c r="C8" s="285"/>
      <c r="D8" s="285"/>
      <c r="E8" s="285"/>
      <c r="F8" s="285"/>
      <c r="G8" s="285"/>
      <c r="H8" s="285"/>
      <c r="I8" s="285"/>
      <c r="J8" s="285"/>
      <c r="K8" s="285"/>
      <c r="L8" s="285"/>
      <c r="M8" s="285"/>
      <c r="N8" s="285"/>
      <c r="O8" s="285"/>
      <c r="P8" s="285"/>
      <c r="Q8" s="285"/>
      <c r="R8" s="344"/>
      <c r="S8" s="286"/>
      <c r="T8" s="287"/>
      <c r="U8" s="287"/>
      <c r="V8" s="287"/>
      <c r="W8" s="287"/>
      <c r="X8" s="287"/>
      <c r="Y8" s="287"/>
      <c r="Z8" s="287"/>
      <c r="AA8" s="287"/>
      <c r="AB8" s="287"/>
      <c r="AC8" s="287"/>
      <c r="AD8" s="287"/>
      <c r="AE8" s="288"/>
      <c r="AF8" s="149"/>
      <c r="AG8" s="327"/>
      <c r="AH8" s="327"/>
      <c r="AI8" s="327"/>
    </row>
    <row r="9" spans="1:35" ht="3.75" customHeight="1" thickBot="1" x14ac:dyDescent="0.35">
      <c r="A9" s="85"/>
      <c r="B9" s="119"/>
      <c r="C9" s="119"/>
      <c r="D9" s="119"/>
      <c r="E9" s="119"/>
      <c r="F9" s="119"/>
      <c r="G9" s="265"/>
      <c r="H9" s="265"/>
      <c r="I9" s="119"/>
      <c r="J9" s="119"/>
      <c r="K9" s="119"/>
      <c r="L9" s="119"/>
      <c r="M9" s="119"/>
      <c r="N9" s="231"/>
      <c r="O9" s="119"/>
      <c r="P9" s="119"/>
      <c r="Q9" s="119"/>
      <c r="R9" s="119"/>
      <c r="S9" s="120"/>
      <c r="T9" s="121"/>
      <c r="U9" s="121"/>
      <c r="V9" s="121"/>
      <c r="W9" s="121"/>
      <c r="X9" s="121"/>
      <c r="Y9" s="121"/>
      <c r="Z9" s="121"/>
      <c r="AA9" s="121"/>
      <c r="AB9" s="121"/>
      <c r="AC9" s="121"/>
      <c r="AD9" s="121"/>
      <c r="AE9" s="121"/>
      <c r="AF9" s="121"/>
      <c r="AG9" s="121"/>
    </row>
    <row r="10" spans="1:35" ht="12.75" customHeight="1" thickBot="1" x14ac:dyDescent="0.35">
      <c r="A10" s="85"/>
      <c r="B10" s="338" t="s">
        <v>1148</v>
      </c>
      <c r="C10" s="339"/>
      <c r="D10" s="339"/>
      <c r="E10" s="339"/>
      <c r="F10" s="339"/>
      <c r="G10" s="339"/>
      <c r="H10" s="339"/>
      <c r="I10" s="339"/>
      <c r="J10" s="339"/>
      <c r="K10" s="339"/>
      <c r="L10" s="339"/>
      <c r="M10" s="339"/>
      <c r="N10" s="339"/>
      <c r="O10" s="339"/>
      <c r="P10" s="339"/>
      <c r="Q10" s="339"/>
      <c r="R10" s="339"/>
      <c r="S10" s="339"/>
      <c r="T10" s="339"/>
      <c r="U10" s="339"/>
      <c r="V10" s="339"/>
      <c r="W10" s="339"/>
      <c r="X10" s="339"/>
      <c r="Y10" s="339"/>
      <c r="Z10" s="339"/>
      <c r="AA10" s="339"/>
      <c r="AB10" s="339"/>
      <c r="AC10" s="339"/>
      <c r="AD10" s="339"/>
      <c r="AE10" s="339"/>
      <c r="AF10" s="339"/>
      <c r="AG10" s="339"/>
      <c r="AH10" s="339"/>
      <c r="AI10" s="340"/>
    </row>
    <row r="11" spans="1:35" ht="3" customHeight="1" x14ac:dyDescent="0.3">
      <c r="A11" s="214"/>
      <c r="B11" s="215"/>
      <c r="C11" s="215"/>
      <c r="D11" s="215"/>
      <c r="E11" s="215"/>
      <c r="F11" s="215"/>
      <c r="G11" s="215"/>
      <c r="H11" s="215"/>
      <c r="I11" s="215"/>
      <c r="J11" s="215"/>
      <c r="K11" s="215"/>
      <c r="L11" s="215"/>
      <c r="M11" s="215"/>
      <c r="N11" s="215"/>
      <c r="O11" s="215"/>
      <c r="P11" s="215"/>
      <c r="Q11" s="216"/>
      <c r="R11" s="216"/>
      <c r="S11" s="217"/>
      <c r="T11" s="218"/>
      <c r="U11" s="218"/>
      <c r="V11" s="218"/>
      <c r="W11" s="217"/>
      <c r="X11" s="217"/>
      <c r="Y11" s="217"/>
      <c r="Z11" s="217"/>
      <c r="AA11" s="217"/>
      <c r="AB11" s="217"/>
      <c r="AC11" s="217"/>
      <c r="AD11" s="217"/>
      <c r="AE11" s="214"/>
      <c r="AF11" s="219"/>
      <c r="AG11" s="220"/>
      <c r="AH11" s="220"/>
      <c r="AI11" s="220"/>
    </row>
    <row r="12" spans="1:35" ht="3.75" customHeight="1" x14ac:dyDescent="0.3">
      <c r="A12" s="85"/>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row>
    <row r="13" spans="1:35" ht="15" customHeight="1" x14ac:dyDescent="0.3">
      <c r="A13" s="85"/>
      <c r="B13" s="317" t="s">
        <v>737</v>
      </c>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85"/>
    </row>
    <row r="14" spans="1:35" ht="12.75" customHeight="1" x14ac:dyDescent="0.3">
      <c r="A14" s="85"/>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345" t="s">
        <v>1150</v>
      </c>
      <c r="AC14" s="346"/>
      <c r="AD14" s="85"/>
      <c r="AE14" s="85"/>
    </row>
    <row r="15" spans="1:35" ht="11.25" customHeight="1" x14ac:dyDescent="0.3">
      <c r="A15" s="85"/>
      <c r="B15" s="85"/>
      <c r="C15" s="337" t="s">
        <v>5</v>
      </c>
      <c r="D15" s="337"/>
      <c r="E15" s="337"/>
      <c r="F15" s="337"/>
      <c r="G15" s="265"/>
      <c r="H15" s="265"/>
      <c r="I15" s="85"/>
      <c r="J15" s="85"/>
      <c r="K15" s="85"/>
      <c r="L15" s="85"/>
      <c r="M15" s="85"/>
      <c r="N15" s="85"/>
      <c r="O15" s="85"/>
      <c r="P15" s="85"/>
      <c r="Q15" s="85"/>
      <c r="R15" s="85"/>
      <c r="S15" s="85"/>
      <c r="T15" s="85"/>
      <c r="U15" s="85"/>
      <c r="V15" s="85"/>
      <c r="W15" s="85"/>
      <c r="X15" s="85"/>
      <c r="Y15" s="85"/>
      <c r="Z15" s="85"/>
      <c r="AA15" s="85"/>
      <c r="AB15" s="321" t="s">
        <v>1157</v>
      </c>
      <c r="AC15" s="322"/>
      <c r="AD15" s="85"/>
      <c r="AE15" s="85"/>
      <c r="AG15" s="356" t="s">
        <v>1151</v>
      </c>
      <c r="AH15" s="297"/>
      <c r="AI15" s="298"/>
    </row>
    <row r="16" spans="1:35" x14ac:dyDescent="0.3">
      <c r="A16" s="85"/>
      <c r="B16" s="85"/>
      <c r="C16" s="85"/>
      <c r="D16" s="289">
        <f>Formulas!$L25</f>
        <v>0</v>
      </c>
      <c r="E16" s="289"/>
      <c r="F16" s="289"/>
      <c r="G16" s="269"/>
      <c r="H16" s="269"/>
      <c r="I16" s="85"/>
      <c r="J16" s="290" t="s">
        <v>11</v>
      </c>
      <c r="K16" s="290"/>
      <c r="L16" s="290"/>
      <c r="M16" s="290"/>
      <c r="N16" s="229"/>
      <c r="O16" s="133"/>
      <c r="P16" s="85"/>
      <c r="Q16" s="290" t="s">
        <v>12</v>
      </c>
      <c r="R16" s="290"/>
      <c r="S16" s="133"/>
      <c r="T16" s="85"/>
      <c r="U16" s="85"/>
      <c r="V16" s="317" t="s">
        <v>13</v>
      </c>
      <c r="W16" s="317"/>
      <c r="X16" s="318"/>
      <c r="Y16" s="318"/>
      <c r="Z16" s="85"/>
      <c r="AA16" s="150"/>
      <c r="AB16" s="319" t="str">
        <f>Formulas!$S25</f>
        <v/>
      </c>
      <c r="AC16" s="320"/>
      <c r="AD16" s="85"/>
      <c r="AE16" s="85"/>
      <c r="AG16" s="353">
        <f>Formulas!$T25</f>
        <v>0</v>
      </c>
      <c r="AH16" s="353"/>
      <c r="AI16" s="353"/>
    </row>
    <row r="17" spans="1:35" x14ac:dyDescent="0.3">
      <c r="A17" s="85"/>
      <c r="B17" s="85"/>
      <c r="C17" s="85"/>
      <c r="D17" s="289" t="str">
        <f>Formulas!$L26</f>
        <v/>
      </c>
      <c r="E17" s="289"/>
      <c r="F17" s="289"/>
      <c r="G17" s="269"/>
      <c r="H17" s="269"/>
      <c r="I17" s="85"/>
      <c r="J17" s="290" t="s">
        <v>11</v>
      </c>
      <c r="K17" s="290"/>
      <c r="L17" s="290"/>
      <c r="M17" s="290"/>
      <c r="N17" s="229"/>
      <c r="O17" s="277"/>
      <c r="P17" s="85"/>
      <c r="Q17" s="290" t="s">
        <v>12</v>
      </c>
      <c r="R17" s="290"/>
      <c r="S17" s="277"/>
      <c r="T17" s="85"/>
      <c r="U17" s="85"/>
      <c r="V17" s="317" t="s">
        <v>13</v>
      </c>
      <c r="W17" s="317"/>
      <c r="X17" s="318"/>
      <c r="Y17" s="318"/>
      <c r="Z17" s="85"/>
      <c r="AA17" s="150"/>
      <c r="AB17" s="319" t="str">
        <f>Formulas!$S26</f>
        <v/>
      </c>
      <c r="AC17" s="320"/>
      <c r="AD17" s="85"/>
      <c r="AE17" s="85"/>
      <c r="AG17" s="353">
        <f>Formulas!$T26</f>
        <v>0</v>
      </c>
      <c r="AH17" s="353"/>
      <c r="AI17" s="353"/>
    </row>
    <row r="18" spans="1:35" x14ac:dyDescent="0.3">
      <c r="A18" s="85"/>
      <c r="B18" s="85"/>
      <c r="C18" s="85"/>
      <c r="D18" s="289" t="str">
        <f>Formulas!$L27</f>
        <v/>
      </c>
      <c r="E18" s="289"/>
      <c r="F18" s="289"/>
      <c r="G18" s="269"/>
      <c r="H18" s="269"/>
      <c r="I18" s="85"/>
      <c r="J18" s="290" t="s">
        <v>11</v>
      </c>
      <c r="K18" s="290"/>
      <c r="L18" s="290"/>
      <c r="M18" s="290"/>
      <c r="N18" s="229"/>
      <c r="O18" s="277"/>
      <c r="P18" s="85"/>
      <c r="Q18" s="290" t="s">
        <v>12</v>
      </c>
      <c r="R18" s="290"/>
      <c r="S18" s="277"/>
      <c r="T18" s="85"/>
      <c r="U18" s="85"/>
      <c r="V18" s="317" t="s">
        <v>13</v>
      </c>
      <c r="W18" s="317"/>
      <c r="X18" s="318"/>
      <c r="Y18" s="318"/>
      <c r="Z18" s="85"/>
      <c r="AA18" s="150"/>
      <c r="AB18" s="319" t="str">
        <f>Formulas!$S27</f>
        <v/>
      </c>
      <c r="AC18" s="320"/>
      <c r="AD18" s="85"/>
      <c r="AE18" s="85"/>
      <c r="AG18" s="353">
        <f>Formulas!$T27</f>
        <v>0</v>
      </c>
      <c r="AH18" s="353"/>
      <c r="AI18" s="353"/>
    </row>
    <row r="19" spans="1:35" ht="12.9" customHeight="1" x14ac:dyDescent="0.3">
      <c r="A19" s="85"/>
      <c r="B19" s="85"/>
      <c r="C19" s="85"/>
      <c r="D19" s="289" t="str">
        <f>Formulas!$L28</f>
        <v/>
      </c>
      <c r="E19" s="289"/>
      <c r="F19" s="289"/>
      <c r="G19" s="269"/>
      <c r="H19" s="269"/>
      <c r="I19" s="85"/>
      <c r="J19" s="290" t="s">
        <v>11</v>
      </c>
      <c r="K19" s="290"/>
      <c r="L19" s="290"/>
      <c r="M19" s="290"/>
      <c r="N19" s="229"/>
      <c r="O19" s="277"/>
      <c r="P19" s="85"/>
      <c r="Q19" s="290" t="s">
        <v>12</v>
      </c>
      <c r="R19" s="290"/>
      <c r="S19" s="277"/>
      <c r="T19" s="85"/>
      <c r="U19" s="85"/>
      <c r="V19" s="317" t="s">
        <v>13</v>
      </c>
      <c r="W19" s="317"/>
      <c r="X19" s="318"/>
      <c r="Y19" s="318"/>
      <c r="Z19" s="85"/>
      <c r="AA19" s="150"/>
      <c r="AB19" s="319" t="str">
        <f>Formulas!$S28</f>
        <v/>
      </c>
      <c r="AC19" s="320"/>
      <c r="AD19" s="85"/>
      <c r="AE19" s="85"/>
      <c r="AG19" s="353">
        <f>Formulas!$T28</f>
        <v>0</v>
      </c>
      <c r="AH19" s="353"/>
      <c r="AI19" s="353"/>
    </row>
    <row r="20" spans="1:35" ht="12.9" customHeight="1" x14ac:dyDescent="0.3">
      <c r="A20" s="85"/>
      <c r="B20" s="85"/>
      <c r="C20" s="85"/>
      <c r="D20" s="289" t="str">
        <f>Formulas!$L29</f>
        <v/>
      </c>
      <c r="E20" s="289"/>
      <c r="F20" s="289"/>
      <c r="G20" s="269"/>
      <c r="H20" s="269"/>
      <c r="I20" s="85"/>
      <c r="J20" s="290" t="s">
        <v>11</v>
      </c>
      <c r="K20" s="290"/>
      <c r="L20" s="290"/>
      <c r="M20" s="290"/>
      <c r="N20" s="229"/>
      <c r="O20" s="277"/>
      <c r="P20" s="85"/>
      <c r="Q20" s="290" t="s">
        <v>12</v>
      </c>
      <c r="R20" s="290"/>
      <c r="S20" s="277"/>
      <c r="T20" s="85"/>
      <c r="U20" s="85"/>
      <c r="V20" s="317" t="s">
        <v>13</v>
      </c>
      <c r="W20" s="317"/>
      <c r="X20" s="318"/>
      <c r="Y20" s="318"/>
      <c r="Z20" s="85"/>
      <c r="AA20" s="150"/>
      <c r="AB20" s="319" t="str">
        <f>Formulas!$S29</f>
        <v/>
      </c>
      <c r="AC20" s="320"/>
      <c r="AD20" s="85"/>
      <c r="AE20" s="85"/>
      <c r="AG20" s="353">
        <f>Formulas!$T29</f>
        <v>0</v>
      </c>
      <c r="AH20" s="353"/>
      <c r="AI20" s="353"/>
    </row>
    <row r="21" spans="1:35" ht="12.9" customHeight="1" x14ac:dyDescent="0.3">
      <c r="A21" s="85"/>
      <c r="B21" s="85"/>
      <c r="C21" s="85"/>
      <c r="D21" s="289" t="str">
        <f>Formulas!$L30</f>
        <v/>
      </c>
      <c r="E21" s="289"/>
      <c r="F21" s="289"/>
      <c r="G21" s="269"/>
      <c r="H21" s="269"/>
      <c r="I21" s="85"/>
      <c r="J21" s="290" t="s">
        <v>11</v>
      </c>
      <c r="K21" s="290"/>
      <c r="L21" s="290"/>
      <c r="M21" s="290"/>
      <c r="N21" s="229"/>
      <c r="O21" s="277"/>
      <c r="P21" s="85"/>
      <c r="Q21" s="290" t="s">
        <v>12</v>
      </c>
      <c r="R21" s="290"/>
      <c r="S21" s="277"/>
      <c r="T21" s="85"/>
      <c r="U21" s="85"/>
      <c r="V21" s="317" t="s">
        <v>13</v>
      </c>
      <c r="W21" s="317"/>
      <c r="X21" s="318"/>
      <c r="Y21" s="318"/>
      <c r="Z21" s="85"/>
      <c r="AA21" s="150"/>
      <c r="AB21" s="319" t="str">
        <f>Formulas!$S30</f>
        <v/>
      </c>
      <c r="AC21" s="320"/>
      <c r="AD21" s="85"/>
      <c r="AE21" s="85"/>
      <c r="AG21" s="353">
        <f>Formulas!$T30</f>
        <v>0</v>
      </c>
      <c r="AH21" s="353"/>
      <c r="AI21" s="353"/>
    </row>
    <row r="22" spans="1:35" x14ac:dyDescent="0.3">
      <c r="A22" s="85"/>
      <c r="B22" s="85"/>
      <c r="C22" s="85"/>
      <c r="D22" s="289" t="str">
        <f>Formulas!$L31</f>
        <v/>
      </c>
      <c r="E22" s="289"/>
      <c r="F22" s="289"/>
      <c r="G22" s="269"/>
      <c r="H22" s="269"/>
      <c r="I22" s="85"/>
      <c r="J22" s="290" t="s">
        <v>11</v>
      </c>
      <c r="K22" s="290"/>
      <c r="L22" s="290"/>
      <c r="M22" s="290"/>
      <c r="N22" s="229"/>
      <c r="O22" s="277"/>
      <c r="P22" s="85"/>
      <c r="Q22" s="290" t="s">
        <v>12</v>
      </c>
      <c r="R22" s="290"/>
      <c r="S22" s="277"/>
      <c r="T22" s="85"/>
      <c r="U22" s="85"/>
      <c r="V22" s="317" t="s">
        <v>13</v>
      </c>
      <c r="W22" s="317"/>
      <c r="X22" s="318"/>
      <c r="Y22" s="318"/>
      <c r="Z22" s="85"/>
      <c r="AA22" s="150"/>
      <c r="AB22" s="319" t="str">
        <f>Formulas!$S31</f>
        <v/>
      </c>
      <c r="AC22" s="320"/>
      <c r="AD22" s="85"/>
      <c r="AE22" s="85"/>
      <c r="AG22" s="353">
        <f>Formulas!$T31</f>
        <v>0</v>
      </c>
      <c r="AH22" s="353"/>
      <c r="AI22" s="353"/>
    </row>
    <row r="23" spans="1:35" s="94" customFormat="1" x14ac:dyDescent="0.3">
      <c r="A23" s="149"/>
      <c r="B23" s="149"/>
      <c r="C23" s="149"/>
      <c r="D23" s="270"/>
      <c r="E23" s="270"/>
      <c r="F23" s="270"/>
      <c r="G23" s="270"/>
      <c r="H23" s="270"/>
      <c r="I23" s="149"/>
      <c r="J23" s="271"/>
      <c r="K23" s="271"/>
      <c r="L23" s="274"/>
      <c r="M23" s="274"/>
      <c r="N23" s="274"/>
      <c r="O23" s="273"/>
      <c r="P23" s="235"/>
      <c r="Q23" s="274"/>
      <c r="R23" s="274"/>
      <c r="S23" s="273"/>
      <c r="T23" s="235"/>
      <c r="U23" s="235"/>
      <c r="V23" s="217"/>
      <c r="W23" s="217"/>
      <c r="X23" s="273"/>
      <c r="Y23" s="273"/>
      <c r="Z23" s="235"/>
      <c r="AA23" s="275"/>
      <c r="AB23" s="276"/>
      <c r="AC23" s="272"/>
      <c r="AD23" s="149"/>
      <c r="AG23" s="121"/>
      <c r="AH23" s="121"/>
    </row>
    <row r="24" spans="1:35" s="94" customFormat="1" x14ac:dyDescent="0.3">
      <c r="A24" s="149"/>
      <c r="B24" s="149"/>
      <c r="C24" s="149"/>
      <c r="D24" s="270"/>
      <c r="E24" s="270"/>
      <c r="F24" s="270"/>
      <c r="G24" s="270"/>
      <c r="H24" s="270"/>
      <c r="I24" s="149"/>
      <c r="J24" s="271"/>
      <c r="K24" s="271"/>
      <c r="L24" s="271"/>
      <c r="M24" s="271"/>
      <c r="N24" s="271"/>
      <c r="O24" s="273"/>
      <c r="P24" s="149"/>
      <c r="Q24" s="271"/>
      <c r="R24" s="271"/>
      <c r="S24" s="349" t="s">
        <v>1152</v>
      </c>
      <c r="T24" s="350"/>
      <c r="U24" s="350"/>
      <c r="V24" s="350"/>
      <c r="W24" s="350"/>
      <c r="X24" s="350"/>
      <c r="Y24" s="350"/>
      <c r="Z24" s="350"/>
      <c r="AA24" s="351"/>
      <c r="AB24" s="347">
        <f>Formulas!$S$32</f>
        <v>0</v>
      </c>
      <c r="AC24" s="348"/>
      <c r="AD24" s="149"/>
      <c r="AG24" s="293">
        <f>Formulas!$T$32</f>
        <v>0</v>
      </c>
      <c r="AH24" s="357"/>
      <c r="AI24" s="358"/>
    </row>
    <row r="25" spans="1:35" ht="6.75" customHeight="1" thickBot="1" x14ac:dyDescent="0.35">
      <c r="A25" s="85"/>
      <c r="B25" s="85"/>
      <c r="C25" s="85"/>
      <c r="D25" s="90"/>
      <c r="E25" s="90"/>
      <c r="F25" s="90"/>
      <c r="G25" s="264"/>
      <c r="H25" s="264"/>
      <c r="I25" s="85"/>
      <c r="J25" s="86"/>
      <c r="K25" s="86"/>
      <c r="L25" s="86"/>
      <c r="M25" s="86"/>
      <c r="N25" s="86"/>
      <c r="O25" s="85"/>
      <c r="P25" s="85"/>
      <c r="Q25" s="85"/>
      <c r="R25" s="85"/>
      <c r="S25" s="85"/>
      <c r="T25" s="85"/>
      <c r="U25" s="85"/>
      <c r="V25" s="85"/>
      <c r="W25" s="85"/>
      <c r="X25" s="85"/>
      <c r="Y25" s="85"/>
      <c r="Z25" s="85"/>
      <c r="AA25" s="85"/>
      <c r="AB25" s="85"/>
      <c r="AC25" s="85"/>
      <c r="AD25" s="85"/>
      <c r="AE25" s="85"/>
    </row>
    <row r="26" spans="1:35" ht="15.75" customHeight="1" thickBot="1" x14ac:dyDescent="0.35">
      <c r="A26" s="85"/>
      <c r="B26" s="338" t="s">
        <v>1133</v>
      </c>
      <c r="C26" s="339"/>
      <c r="D26" s="339"/>
      <c r="E26" s="339"/>
      <c r="F26" s="339"/>
      <c r="G26" s="339"/>
      <c r="H26" s="339"/>
      <c r="I26" s="339"/>
      <c r="J26" s="339"/>
      <c r="K26" s="339"/>
      <c r="L26" s="339"/>
      <c r="M26" s="339"/>
      <c r="N26" s="339"/>
      <c r="O26" s="339"/>
      <c r="P26" s="339"/>
      <c r="Q26" s="339"/>
      <c r="R26" s="339"/>
      <c r="S26" s="339"/>
      <c r="T26" s="339"/>
      <c r="U26" s="339"/>
      <c r="V26" s="339"/>
      <c r="W26" s="339"/>
      <c r="X26" s="339"/>
      <c r="Y26" s="339"/>
      <c r="Z26" s="339"/>
      <c r="AA26" s="339"/>
      <c r="AB26" s="339"/>
      <c r="AC26" s="339"/>
      <c r="AD26" s="339"/>
      <c r="AE26" s="339"/>
      <c r="AF26" s="339"/>
      <c r="AG26" s="339"/>
      <c r="AH26" s="339"/>
      <c r="AI26" s="340"/>
    </row>
    <row r="27" spans="1:35" ht="4.5" customHeight="1" x14ac:dyDescent="0.3">
      <c r="A27" s="85"/>
      <c r="B27" s="85"/>
      <c r="C27" s="85"/>
      <c r="D27" s="263"/>
      <c r="E27" s="263"/>
      <c r="F27" s="263"/>
      <c r="G27" s="264"/>
      <c r="H27" s="264"/>
      <c r="I27" s="85"/>
      <c r="J27" s="86"/>
      <c r="K27" s="86"/>
      <c r="L27" s="86"/>
      <c r="M27" s="86"/>
      <c r="N27" s="86"/>
      <c r="O27" s="85"/>
      <c r="P27" s="85"/>
      <c r="Q27" s="85"/>
      <c r="R27" s="85"/>
      <c r="S27" s="85"/>
      <c r="T27" s="85"/>
      <c r="U27" s="85"/>
      <c r="V27" s="85"/>
      <c r="W27" s="85"/>
      <c r="X27" s="85"/>
      <c r="Y27" s="85"/>
      <c r="Z27" s="85"/>
      <c r="AA27" s="85"/>
      <c r="AB27" s="85"/>
      <c r="AC27" s="85"/>
      <c r="AD27" s="85"/>
      <c r="AE27" s="85"/>
    </row>
    <row r="28" spans="1:35" x14ac:dyDescent="0.3">
      <c r="A28" s="85"/>
      <c r="B28" s="299" t="s">
        <v>1125</v>
      </c>
      <c r="C28" s="300"/>
      <c r="D28" s="300"/>
      <c r="E28" s="300"/>
      <c r="F28" s="300"/>
      <c r="G28" s="300"/>
      <c r="H28" s="300"/>
      <c r="I28" s="300"/>
      <c r="J28" s="300"/>
      <c r="K28" s="300"/>
      <c r="L28" s="300"/>
      <c r="M28" s="300"/>
      <c r="N28" s="300"/>
      <c r="O28" s="300"/>
      <c r="P28" s="300"/>
      <c r="Q28" s="301"/>
      <c r="R28" s="359" t="str">
        <f>IF(Formulas!$H$14=0,"",Formulas!$H$14)</f>
        <v/>
      </c>
      <c r="S28" s="360"/>
      <c r="T28" s="85"/>
      <c r="U28" s="85"/>
      <c r="V28" s="230"/>
      <c r="W28" s="230"/>
      <c r="X28" s="230"/>
      <c r="Y28" s="230"/>
      <c r="Z28" s="85"/>
      <c r="AA28" s="85"/>
      <c r="AB28" s="85"/>
      <c r="AC28" s="85"/>
      <c r="AD28" s="85"/>
      <c r="AE28" s="85"/>
      <c r="AF28" s="85"/>
      <c r="AG28" s="89"/>
      <c r="AH28" s="89"/>
      <c r="AI28" s="89"/>
    </row>
    <row r="29" spans="1:35" ht="4.5" customHeight="1" x14ac:dyDescent="0.3">
      <c r="A29" s="85"/>
    </row>
    <row r="30" spans="1:35" x14ac:dyDescent="0.3">
      <c r="A30" s="85"/>
      <c r="B30" s="323" t="s">
        <v>717</v>
      </c>
      <c r="C30" s="324"/>
      <c r="D30" s="324"/>
      <c r="E30" s="324"/>
      <c r="F30" s="324"/>
      <c r="G30" s="324"/>
      <c r="H30" s="324"/>
      <c r="I30" s="324"/>
      <c r="J30" s="324"/>
      <c r="K30" s="324"/>
      <c r="L30" s="324"/>
      <c r="M30" s="324"/>
      <c r="N30" s="325"/>
      <c r="O30" s="311"/>
      <c r="P30" s="311"/>
      <c r="U30" s="312" t="s">
        <v>714</v>
      </c>
      <c r="V30" s="312"/>
      <c r="W30" s="312"/>
      <c r="X30" s="312"/>
      <c r="Y30" s="312"/>
      <c r="Z30" s="312"/>
      <c r="AA30" s="312"/>
      <c r="AB30" s="312"/>
      <c r="AC30" s="312"/>
    </row>
    <row r="31" spans="1:35" x14ac:dyDescent="0.3">
      <c r="A31" s="85"/>
      <c r="B31" s="370" t="s">
        <v>23</v>
      </c>
      <c r="C31" s="371"/>
      <c r="D31" s="371"/>
      <c r="E31" s="371"/>
      <c r="F31" s="371"/>
      <c r="G31" s="371"/>
      <c r="H31" s="371"/>
      <c r="I31" s="371"/>
      <c r="J31" s="372"/>
      <c r="K31" s="382"/>
      <c r="L31" s="382"/>
      <c r="M31" s="382"/>
      <c r="U31" s="312" t="s">
        <v>715</v>
      </c>
      <c r="V31" s="312"/>
      <c r="W31" s="312"/>
      <c r="X31" s="312"/>
      <c r="Y31" s="312"/>
      <c r="Z31" s="312" t="s">
        <v>716</v>
      </c>
      <c r="AA31" s="312"/>
      <c r="AB31" s="312"/>
      <c r="AC31" s="312"/>
    </row>
    <row r="32" spans="1:35" x14ac:dyDescent="0.3">
      <c r="A32" s="85"/>
      <c r="B32" s="370" t="s">
        <v>1155</v>
      </c>
      <c r="C32" s="371"/>
      <c r="D32" s="371"/>
      <c r="E32" s="371"/>
      <c r="F32" s="371"/>
      <c r="G32" s="371"/>
      <c r="H32" s="371"/>
      <c r="I32" s="371"/>
      <c r="J32" s="372"/>
      <c r="K32" s="352"/>
      <c r="L32" s="352"/>
      <c r="M32" s="352"/>
      <c r="U32" s="286"/>
      <c r="V32" s="287"/>
      <c r="W32" s="287"/>
      <c r="X32" s="287"/>
      <c r="Y32" s="288"/>
      <c r="Z32" s="311"/>
      <c r="AA32" s="311"/>
      <c r="AB32" s="311"/>
      <c r="AC32" s="311"/>
      <c r="AG32" s="376" t="s">
        <v>9</v>
      </c>
      <c r="AH32" s="376"/>
      <c r="AI32" s="376"/>
    </row>
    <row r="33" spans="1:35" ht="3" customHeight="1" x14ac:dyDescent="0.3">
      <c r="A33" s="85"/>
    </row>
    <row r="34" spans="1:35" ht="15" customHeight="1" x14ac:dyDescent="0.3">
      <c r="A34" s="85"/>
      <c r="B34" s="380" t="s">
        <v>14</v>
      </c>
      <c r="C34" s="380"/>
      <c r="D34" s="380"/>
      <c r="E34" s="380"/>
      <c r="F34" s="380"/>
      <c r="G34" s="380"/>
      <c r="H34" s="380"/>
      <c r="I34" s="380"/>
      <c r="J34" s="380"/>
      <c r="K34" s="355">
        <f>Formulas!$M$48</f>
        <v>0</v>
      </c>
      <c r="L34" s="355"/>
      <c r="M34" s="355"/>
      <c r="N34" s="355"/>
      <c r="O34" s="355"/>
      <c r="P34" s="373" t="s">
        <v>718</v>
      </c>
      <c r="Q34" s="374"/>
      <c r="R34" s="374"/>
      <c r="S34" s="374"/>
      <c r="T34" s="374"/>
      <c r="U34" s="374"/>
      <c r="V34" s="374"/>
      <c r="W34" s="374"/>
      <c r="X34" s="374"/>
      <c r="Y34" s="374"/>
      <c r="Z34" s="374"/>
      <c r="AA34" s="375"/>
      <c r="AB34" s="293">
        <f>Formulas!$N$48</f>
        <v>0</v>
      </c>
      <c r="AC34" s="294"/>
      <c r="AD34" s="295"/>
      <c r="AG34" s="296">
        <f>Formulas!$R$46</f>
        <v>0</v>
      </c>
      <c r="AH34" s="297"/>
      <c r="AI34" s="298"/>
    </row>
    <row r="35" spans="1:35" ht="3" customHeight="1" x14ac:dyDescent="0.3">
      <c r="A35" s="85"/>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9"/>
    </row>
    <row r="36" spans="1:35" ht="16.5" customHeight="1" x14ac:dyDescent="0.3">
      <c r="A36" s="85"/>
      <c r="B36" s="380" t="s">
        <v>15</v>
      </c>
      <c r="C36" s="380"/>
      <c r="D36" s="380"/>
      <c r="E36" s="380"/>
      <c r="F36" s="380"/>
      <c r="G36" s="380"/>
      <c r="H36" s="380"/>
      <c r="I36" s="380"/>
      <c r="J36" s="380"/>
      <c r="K36" s="381"/>
      <c r="L36" s="381"/>
      <c r="M36" s="381"/>
      <c r="N36" s="381"/>
      <c r="O36" s="381"/>
      <c r="P36" s="373" t="s">
        <v>1126</v>
      </c>
      <c r="Q36" s="374"/>
      <c r="R36" s="374"/>
      <c r="S36" s="374"/>
      <c r="T36" s="374"/>
      <c r="U36" s="374"/>
      <c r="V36" s="374"/>
      <c r="W36" s="374"/>
      <c r="X36" s="374"/>
      <c r="Y36" s="374"/>
      <c r="Z36" s="374"/>
      <c r="AA36" s="375"/>
      <c r="AB36" s="293">
        <f>Formulas!$N$49</f>
        <v>0</v>
      </c>
      <c r="AC36" s="294"/>
      <c r="AD36" s="295"/>
      <c r="AG36" s="293">
        <f>Formulas!$S$47</f>
        <v>0</v>
      </c>
      <c r="AH36" s="294"/>
      <c r="AI36" s="295"/>
    </row>
    <row r="37" spans="1:35" ht="3" customHeight="1" x14ac:dyDescent="0.3">
      <c r="A37" s="214"/>
      <c r="B37" s="221"/>
      <c r="C37" s="221"/>
      <c r="D37" s="221"/>
      <c r="E37" s="221"/>
      <c r="F37" s="221"/>
      <c r="G37" s="221"/>
      <c r="H37" s="221"/>
      <c r="I37" s="221"/>
      <c r="J37" s="221"/>
      <c r="K37" s="222"/>
      <c r="L37" s="222"/>
      <c r="M37" s="222"/>
      <c r="N37" s="222"/>
      <c r="O37" s="222"/>
      <c r="P37" s="217"/>
      <c r="Q37" s="223"/>
      <c r="R37" s="223"/>
      <c r="S37" s="223"/>
      <c r="T37" s="223"/>
      <c r="U37" s="223"/>
      <c r="V37" s="223"/>
      <c r="W37" s="223"/>
      <c r="X37" s="223"/>
      <c r="Y37" s="223"/>
      <c r="Z37" s="223"/>
      <c r="AA37" s="223"/>
      <c r="AB37" s="223"/>
      <c r="AC37" s="223"/>
      <c r="AD37" s="223"/>
      <c r="AE37" s="85"/>
      <c r="AG37" s="89"/>
      <c r="AH37" s="88"/>
      <c r="AI37" s="88"/>
    </row>
    <row r="38" spans="1:35" ht="15.75" customHeight="1" x14ac:dyDescent="0.3">
      <c r="A38" s="85"/>
      <c r="B38" s="380" t="s">
        <v>16</v>
      </c>
      <c r="C38" s="380"/>
      <c r="D38" s="380"/>
      <c r="E38" s="380"/>
      <c r="F38" s="354" t="s">
        <v>1130</v>
      </c>
      <c r="G38" s="354"/>
      <c r="H38" s="354"/>
      <c r="I38" s="354"/>
      <c r="J38" s="354"/>
      <c r="K38" s="354"/>
      <c r="L38" s="354"/>
      <c r="M38" s="354"/>
      <c r="N38" s="354"/>
      <c r="O38" s="354"/>
      <c r="P38" s="354"/>
      <c r="Q38" s="354"/>
      <c r="R38" s="354"/>
      <c r="S38" s="354"/>
      <c r="T38" s="354"/>
      <c r="U38" s="354"/>
      <c r="V38" s="354"/>
      <c r="W38" s="354"/>
      <c r="X38" s="354"/>
      <c r="Y38" s="354"/>
      <c r="Z38" s="354"/>
      <c r="AA38" s="354"/>
      <c r="AB38" s="354"/>
      <c r="AC38" s="354"/>
      <c r="AD38" s="354"/>
      <c r="AG38" s="293">
        <f>Formulas!$T$47</f>
        <v>0</v>
      </c>
      <c r="AH38" s="294"/>
      <c r="AI38" s="295"/>
    </row>
    <row r="39" spans="1:35" ht="3" customHeight="1" thickBot="1" x14ac:dyDescent="0.35">
      <c r="A39" s="214"/>
      <c r="B39" s="224"/>
      <c r="C39" s="224"/>
      <c r="D39" s="224"/>
      <c r="E39" s="225"/>
      <c r="F39" s="226"/>
      <c r="G39" s="226"/>
      <c r="H39" s="226"/>
      <c r="I39" s="226"/>
      <c r="J39" s="91"/>
      <c r="K39" s="226"/>
      <c r="L39" s="226"/>
      <c r="M39" s="91"/>
      <c r="N39" s="91"/>
      <c r="O39" s="226"/>
      <c r="P39" s="91"/>
      <c r="Q39" s="226"/>
      <c r="R39" s="91"/>
      <c r="S39" s="226"/>
      <c r="T39" s="91"/>
      <c r="U39" s="226"/>
      <c r="V39" s="92"/>
      <c r="W39" s="226"/>
      <c r="X39" s="91"/>
      <c r="Y39" s="226"/>
      <c r="Z39" s="226"/>
      <c r="AA39" s="226"/>
      <c r="AB39" s="93"/>
      <c r="AC39" s="227"/>
      <c r="AD39" s="227"/>
      <c r="AE39" s="235"/>
      <c r="AF39" s="85"/>
    </row>
    <row r="40" spans="1:35" ht="15" thickBot="1" x14ac:dyDescent="0.35">
      <c r="A40" s="214"/>
      <c r="B40" s="377" t="s">
        <v>1134</v>
      </c>
      <c r="C40" s="378"/>
      <c r="D40" s="378"/>
      <c r="E40" s="378"/>
      <c r="F40" s="378"/>
      <c r="G40" s="378"/>
      <c r="H40" s="378"/>
      <c r="I40" s="378"/>
      <c r="J40" s="378"/>
      <c r="K40" s="378"/>
      <c r="L40" s="378"/>
      <c r="M40" s="378"/>
      <c r="N40" s="378"/>
      <c r="O40" s="378"/>
      <c r="P40" s="378"/>
      <c r="Q40" s="378"/>
      <c r="R40" s="378"/>
      <c r="S40" s="378"/>
      <c r="T40" s="378"/>
      <c r="U40" s="378"/>
      <c r="V40" s="378"/>
      <c r="W40" s="378"/>
      <c r="X40" s="378"/>
      <c r="Y40" s="378"/>
      <c r="Z40" s="378"/>
      <c r="AA40" s="378"/>
      <c r="AB40" s="378"/>
      <c r="AC40" s="378"/>
      <c r="AD40" s="378"/>
      <c r="AE40" s="378"/>
      <c r="AF40" s="378"/>
      <c r="AG40" s="378"/>
      <c r="AH40" s="378"/>
      <c r="AI40" s="379"/>
    </row>
    <row r="41" spans="1:35" ht="2.25" customHeight="1" x14ac:dyDescent="0.3">
      <c r="A41" s="214"/>
      <c r="B41" s="224"/>
      <c r="C41" s="224"/>
      <c r="D41" s="224"/>
      <c r="E41" s="225"/>
      <c r="F41" s="226"/>
      <c r="G41" s="226"/>
      <c r="H41" s="226"/>
      <c r="I41" s="226"/>
      <c r="J41" s="91"/>
      <c r="K41" s="226"/>
      <c r="L41" s="226"/>
      <c r="M41" s="91"/>
      <c r="N41" s="91"/>
      <c r="O41" s="226"/>
      <c r="P41" s="91"/>
      <c r="Q41" s="226"/>
      <c r="R41" s="91"/>
      <c r="S41" s="226"/>
      <c r="T41" s="91"/>
      <c r="U41" s="226"/>
      <c r="V41" s="92"/>
      <c r="W41" s="226"/>
      <c r="X41" s="91"/>
      <c r="Y41" s="226"/>
      <c r="Z41" s="226"/>
      <c r="AA41" s="226"/>
      <c r="AB41" s="93"/>
      <c r="AC41" s="227"/>
      <c r="AD41" s="227"/>
      <c r="AE41" s="235"/>
      <c r="AF41" s="85"/>
    </row>
    <row r="42" spans="1:35" ht="15" customHeight="1" x14ac:dyDescent="0.3">
      <c r="A42" s="214"/>
      <c r="B42" s="299" t="s">
        <v>6</v>
      </c>
      <c r="C42" s="300"/>
      <c r="D42" s="300"/>
      <c r="E42" s="301"/>
      <c r="F42" s="373" t="s">
        <v>7</v>
      </c>
      <c r="G42" s="374"/>
      <c r="H42" s="374"/>
      <c r="I42" s="374"/>
      <c r="J42" s="375"/>
      <c r="K42" s="286"/>
      <c r="L42" s="287"/>
      <c r="M42" s="288"/>
      <c r="N42" s="234"/>
      <c r="O42" s="285" t="s">
        <v>8</v>
      </c>
      <c r="P42" s="285"/>
      <c r="Q42" s="285"/>
      <c r="R42" s="286"/>
      <c r="S42" s="287"/>
      <c r="T42" s="287"/>
      <c r="U42" s="287"/>
      <c r="V42" s="288"/>
      <c r="W42" s="367" t="s">
        <v>1124</v>
      </c>
      <c r="X42" s="368"/>
      <c r="Y42" s="368"/>
      <c r="Z42" s="368"/>
      <c r="AA42" s="368"/>
      <c r="AB42" s="368"/>
      <c r="AC42" s="368"/>
      <c r="AD42" s="369"/>
      <c r="AE42" s="235"/>
      <c r="AF42" s="235"/>
      <c r="AG42" s="383" t="str">
        <f>IF(Formulas!$G$21=0,"",Formulas!$G$21)</f>
        <v/>
      </c>
      <c r="AH42" s="384"/>
      <c r="AI42" s="385"/>
    </row>
    <row r="43" spans="1:35" ht="3" customHeight="1" thickBot="1" x14ac:dyDescent="0.35">
      <c r="A43" s="214"/>
      <c r="B43" s="224"/>
      <c r="C43" s="224"/>
      <c r="D43" s="224"/>
      <c r="E43" s="225"/>
      <c r="F43" s="226"/>
      <c r="G43" s="226"/>
      <c r="H43" s="226"/>
      <c r="I43" s="226"/>
      <c r="J43" s="91"/>
      <c r="K43" s="226"/>
      <c r="L43" s="226"/>
      <c r="M43" s="91"/>
      <c r="N43" s="91"/>
      <c r="O43" s="226"/>
      <c r="P43" s="91"/>
      <c r="Q43" s="226"/>
      <c r="R43" s="91"/>
      <c r="S43" s="226"/>
      <c r="T43" s="91"/>
      <c r="U43" s="226"/>
      <c r="V43" s="92"/>
      <c r="W43" s="226"/>
      <c r="X43" s="91"/>
      <c r="Y43" s="226"/>
      <c r="Z43" s="226"/>
      <c r="AA43" s="226"/>
      <c r="AB43" s="93"/>
      <c r="AC43" s="227"/>
      <c r="AD43" s="227"/>
      <c r="AE43" s="228"/>
    </row>
    <row r="44" spans="1:35" ht="14.25" customHeight="1" thickBot="1" x14ac:dyDescent="0.35">
      <c r="A44" s="214"/>
      <c r="B44" s="377" t="s">
        <v>1132</v>
      </c>
      <c r="C44" s="378"/>
      <c r="D44" s="378"/>
      <c r="E44" s="378"/>
      <c r="F44" s="378"/>
      <c r="G44" s="378"/>
      <c r="H44" s="378"/>
      <c r="I44" s="378"/>
      <c r="J44" s="378"/>
      <c r="K44" s="378"/>
      <c r="L44" s="378"/>
      <c r="M44" s="378"/>
      <c r="N44" s="378"/>
      <c r="O44" s="378"/>
      <c r="P44" s="378"/>
      <c r="Q44" s="378"/>
      <c r="R44" s="378"/>
      <c r="S44" s="378"/>
      <c r="T44" s="378"/>
      <c r="U44" s="378"/>
      <c r="V44" s="378"/>
      <c r="W44" s="378"/>
      <c r="X44" s="378"/>
      <c r="Y44" s="378"/>
      <c r="Z44" s="378"/>
      <c r="AA44" s="378"/>
      <c r="AB44" s="378"/>
      <c r="AC44" s="378"/>
      <c r="AD44" s="378"/>
      <c r="AE44" s="378"/>
      <c r="AF44" s="378"/>
      <c r="AG44" s="378"/>
      <c r="AH44" s="378"/>
      <c r="AI44" s="379"/>
    </row>
    <row r="45" spans="1:35" ht="2.25" customHeight="1" x14ac:dyDescent="0.3">
      <c r="A45" s="214"/>
      <c r="B45" s="233"/>
      <c r="C45" s="233"/>
      <c r="D45" s="233"/>
      <c r="E45" s="233"/>
      <c r="F45" s="233"/>
      <c r="G45" s="233"/>
      <c r="H45" s="233"/>
      <c r="I45" s="233"/>
      <c r="J45" s="233"/>
      <c r="K45" s="233"/>
      <c r="L45" s="233"/>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row>
    <row r="46" spans="1:35" ht="14.25" customHeight="1" x14ac:dyDescent="0.3">
      <c r="A46" s="85"/>
      <c r="B46" s="308" t="s">
        <v>1129</v>
      </c>
      <c r="C46" s="309"/>
      <c r="D46" s="309"/>
      <c r="E46" s="309"/>
      <c r="F46" s="309"/>
      <c r="G46" s="309"/>
      <c r="H46" s="309"/>
      <c r="I46" s="309"/>
      <c r="J46" s="309"/>
      <c r="K46" s="309"/>
      <c r="L46" s="309"/>
      <c r="M46" s="309"/>
      <c r="N46" s="309"/>
      <c r="O46" s="309"/>
      <c r="P46" s="309"/>
      <c r="Q46" s="309"/>
      <c r="R46" s="309"/>
      <c r="S46" s="309"/>
      <c r="T46" s="309"/>
      <c r="U46" s="309"/>
      <c r="V46" s="309"/>
      <c r="W46" s="309"/>
      <c r="X46" s="309"/>
      <c r="Y46" s="309"/>
      <c r="Z46" s="309"/>
      <c r="AA46" s="309"/>
      <c r="AB46" s="309"/>
      <c r="AC46" s="309"/>
      <c r="AD46" s="310"/>
      <c r="AE46" s="94"/>
      <c r="AG46" s="307">
        <v>0</v>
      </c>
      <c r="AH46" s="307"/>
      <c r="AI46" s="307"/>
    </row>
    <row r="47" spans="1:35" ht="3.75" customHeight="1" x14ac:dyDescent="0.3">
      <c r="A47" s="214"/>
      <c r="B47" s="224"/>
      <c r="C47" s="224"/>
      <c r="D47" s="224"/>
      <c r="E47" s="224"/>
      <c r="F47" s="226"/>
      <c r="G47" s="226"/>
      <c r="H47" s="226"/>
      <c r="I47" s="226"/>
      <c r="J47" s="91"/>
      <c r="K47" s="226"/>
      <c r="L47" s="226"/>
      <c r="M47" s="91"/>
      <c r="N47" s="91"/>
      <c r="O47" s="226"/>
      <c r="P47" s="91"/>
      <c r="Q47" s="226"/>
      <c r="R47" s="91"/>
      <c r="S47" s="226"/>
      <c r="T47" s="91"/>
      <c r="U47" s="226"/>
      <c r="V47" s="92"/>
      <c r="W47" s="226"/>
      <c r="X47" s="91"/>
      <c r="Y47" s="226"/>
      <c r="Z47" s="226"/>
      <c r="AA47" s="226"/>
      <c r="AB47" s="93"/>
      <c r="AC47" s="227"/>
      <c r="AD47" s="227"/>
      <c r="AE47" s="228"/>
    </row>
    <row r="48" spans="1:35" ht="15" customHeight="1" x14ac:dyDescent="0.3">
      <c r="A48" s="85"/>
      <c r="B48" s="308" t="s">
        <v>1128</v>
      </c>
      <c r="C48" s="309"/>
      <c r="D48" s="309"/>
      <c r="E48" s="309"/>
      <c r="F48" s="309"/>
      <c r="G48" s="309"/>
      <c r="H48" s="309"/>
      <c r="I48" s="309"/>
      <c r="J48" s="309"/>
      <c r="K48" s="309"/>
      <c r="L48" s="309"/>
      <c r="M48" s="309"/>
      <c r="N48" s="309"/>
      <c r="O48" s="309"/>
      <c r="P48" s="309"/>
      <c r="Q48" s="309"/>
      <c r="R48" s="309"/>
      <c r="S48" s="309"/>
      <c r="T48" s="309"/>
      <c r="U48" s="309"/>
      <c r="V48" s="309"/>
      <c r="W48" s="309"/>
      <c r="X48" s="309"/>
      <c r="Y48" s="309"/>
      <c r="Z48" s="309"/>
      <c r="AA48" s="309"/>
      <c r="AB48" s="309"/>
      <c r="AC48" s="309"/>
      <c r="AD48" s="310"/>
      <c r="AE48" s="94"/>
      <c r="AG48" s="307">
        <v>0</v>
      </c>
      <c r="AH48" s="307"/>
      <c r="AI48" s="307"/>
    </row>
    <row r="49" spans="1:35" ht="3.75" customHeight="1" x14ac:dyDescent="0.3">
      <c r="A49" s="214"/>
      <c r="B49" s="224"/>
      <c r="C49" s="225"/>
      <c r="D49" s="224"/>
      <c r="E49" s="224"/>
      <c r="F49" s="226"/>
      <c r="G49" s="226"/>
      <c r="H49" s="226"/>
      <c r="I49" s="226"/>
      <c r="J49" s="91"/>
      <c r="K49" s="226"/>
      <c r="L49" s="226"/>
      <c r="M49" s="91"/>
      <c r="N49" s="91"/>
      <c r="O49" s="226"/>
      <c r="P49" s="91"/>
      <c r="Q49" s="226"/>
      <c r="R49" s="91"/>
      <c r="S49" s="226"/>
      <c r="T49" s="91"/>
      <c r="U49" s="226"/>
      <c r="V49" s="92"/>
      <c r="W49" s="226"/>
      <c r="X49" s="91"/>
      <c r="Y49" s="226"/>
      <c r="Z49" s="226"/>
      <c r="AA49" s="226"/>
      <c r="AB49" s="93"/>
      <c r="AC49" s="227"/>
      <c r="AD49" s="227"/>
      <c r="AE49" s="228"/>
    </row>
    <row r="50" spans="1:35" ht="15" customHeight="1" x14ac:dyDescent="0.3">
      <c r="B50" s="299" t="s">
        <v>17</v>
      </c>
      <c r="C50" s="300"/>
      <c r="D50" s="300"/>
      <c r="E50" s="301"/>
      <c r="F50" s="356" t="str">
        <f>"Calculate at" &amp;" " &amp; "$" &amp;Formulas!$B$28 &amp;" "&amp;"if airfare was purchased"</f>
        <v>Calculate at $80 if airfare was purchased</v>
      </c>
      <c r="G50" s="297"/>
      <c r="H50" s="297"/>
      <c r="I50" s="297"/>
      <c r="J50" s="297"/>
      <c r="K50" s="297"/>
      <c r="L50" s="297"/>
      <c r="M50" s="297"/>
      <c r="N50" s="297"/>
      <c r="O50" s="297"/>
      <c r="P50" s="297"/>
      <c r="Q50" s="297"/>
      <c r="R50" s="297"/>
      <c r="S50" s="297"/>
      <c r="T50" s="297"/>
      <c r="U50" s="298"/>
      <c r="V50" s="365" t="s">
        <v>25</v>
      </c>
      <c r="W50" s="366"/>
      <c r="X50" s="366"/>
      <c r="Y50" s="366"/>
      <c r="Z50" s="366"/>
      <c r="AA50" s="366"/>
      <c r="AB50" s="366"/>
      <c r="AC50" s="364"/>
      <c r="AD50" s="364"/>
      <c r="AG50" s="302">
        <f>Formulas!$B$30</f>
        <v>0</v>
      </c>
      <c r="AH50" s="302"/>
      <c r="AI50" s="302"/>
    </row>
    <row r="51" spans="1:35" ht="3" customHeight="1" x14ac:dyDescent="0.3"/>
    <row r="52" spans="1:35" x14ac:dyDescent="0.3">
      <c r="B52" s="314" t="s">
        <v>18</v>
      </c>
      <c r="C52" s="315"/>
      <c r="D52" s="315"/>
      <c r="E52" s="316"/>
      <c r="F52" s="361" t="s">
        <v>1127</v>
      </c>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3"/>
      <c r="AG52" s="306">
        <v>0</v>
      </c>
      <c r="AH52" s="306"/>
      <c r="AI52" s="306"/>
    </row>
    <row r="53" spans="1:35" ht="4.5" customHeight="1" x14ac:dyDescent="0.3"/>
    <row r="54" spans="1:35" ht="13.5" customHeight="1" x14ac:dyDescent="0.3">
      <c r="B54" s="291" t="s">
        <v>19</v>
      </c>
      <c r="C54" s="291"/>
      <c r="D54" s="291"/>
      <c r="E54" s="291"/>
      <c r="F54" s="292" t="s">
        <v>20</v>
      </c>
      <c r="G54" s="292"/>
      <c r="H54" s="292"/>
      <c r="I54" s="292"/>
      <c r="J54" s="292"/>
      <c r="K54" s="292"/>
      <c r="L54" s="292"/>
      <c r="M54" s="313"/>
      <c r="N54" s="313"/>
      <c r="O54" s="313"/>
      <c r="P54" s="313"/>
      <c r="Q54" s="313"/>
      <c r="R54" s="313"/>
      <c r="S54" s="313"/>
      <c r="T54" s="313"/>
      <c r="U54" s="313"/>
      <c r="V54" s="313"/>
      <c r="W54" s="313"/>
      <c r="X54" s="313"/>
      <c r="Y54" s="313"/>
      <c r="Z54" s="313"/>
      <c r="AA54" s="313"/>
      <c r="AB54" s="313"/>
      <c r="AC54" s="313"/>
      <c r="AD54" s="313"/>
      <c r="AG54" s="303">
        <v>0</v>
      </c>
      <c r="AH54" s="304"/>
      <c r="AI54" s="305"/>
    </row>
    <row r="55" spans="1:35" ht="4.5" customHeight="1" x14ac:dyDescent="0.3"/>
    <row r="56" spans="1:35" ht="15.75" customHeight="1" x14ac:dyDescent="0.3">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85"/>
      <c r="AF56" s="85"/>
      <c r="AG56" s="150"/>
      <c r="AH56" s="85"/>
      <c r="AI56" s="85"/>
    </row>
    <row r="57" spans="1:35" ht="3.75" customHeight="1" x14ac:dyDescent="0.3"/>
    <row r="58" spans="1:35" ht="12" customHeight="1" x14ac:dyDescent="0.3"/>
    <row r="59" spans="1:35" ht="3.75" customHeight="1" x14ac:dyDescent="0.3"/>
    <row r="60" spans="1:35" ht="12" customHeight="1" x14ac:dyDescent="0.3"/>
    <row r="61" spans="1:35" ht="3" customHeight="1" x14ac:dyDescent="0.3"/>
    <row r="62" spans="1:35" ht="12.75" customHeight="1" x14ac:dyDescent="0.3"/>
    <row r="63" spans="1:35" ht="3.75" customHeight="1" x14ac:dyDescent="0.3"/>
    <row r="64" spans="1:35" ht="15.75" customHeight="1" x14ac:dyDescent="0.3"/>
  </sheetData>
  <sheetProtection algorithmName="SHA-512" hashValue="66/2KIBlIvN9AHV9BdP7smGicjPMOFV0ZXZBdliWjBtxdQ8U8+pmMtry4gXCxo1ThLZR2WYIG+WzxWMIGzHj0w==" saltValue="s6jvUdiVGRPP4uMXd2Iqvg==" spinCount="100000" sheet="1" selectLockedCells="1"/>
  <mergeCells count="128">
    <mergeCell ref="F52:AD52"/>
    <mergeCell ref="F50:U50"/>
    <mergeCell ref="AC50:AD50"/>
    <mergeCell ref="V50:AB50"/>
    <mergeCell ref="AG48:AI48"/>
    <mergeCell ref="W42:AD42"/>
    <mergeCell ref="B31:J31"/>
    <mergeCell ref="P34:AA34"/>
    <mergeCell ref="AB36:AD36"/>
    <mergeCell ref="AG32:AI32"/>
    <mergeCell ref="B40:AI40"/>
    <mergeCell ref="B44:AI44"/>
    <mergeCell ref="B34:J34"/>
    <mergeCell ref="AB34:AD34"/>
    <mergeCell ref="P36:AA36"/>
    <mergeCell ref="B42:E42"/>
    <mergeCell ref="F42:J42"/>
    <mergeCell ref="K42:M42"/>
    <mergeCell ref="K36:O36"/>
    <mergeCell ref="B36:J36"/>
    <mergeCell ref="B38:E38"/>
    <mergeCell ref="K31:M31"/>
    <mergeCell ref="B32:J32"/>
    <mergeCell ref="AG42:AI42"/>
    <mergeCell ref="AG18:AI18"/>
    <mergeCell ref="AG17:AI17"/>
    <mergeCell ref="AG16:AI16"/>
    <mergeCell ref="AG22:AI22"/>
    <mergeCell ref="B30:N30"/>
    <mergeCell ref="F38:AD38"/>
    <mergeCell ref="K34:O34"/>
    <mergeCell ref="AG15:AI15"/>
    <mergeCell ref="D20:F20"/>
    <mergeCell ref="Q18:R18"/>
    <mergeCell ref="Q19:R19"/>
    <mergeCell ref="Q20:R20"/>
    <mergeCell ref="X19:Y19"/>
    <mergeCell ref="AB19:AC19"/>
    <mergeCell ref="AG21:AI21"/>
    <mergeCell ref="AG20:AI20"/>
    <mergeCell ref="AG24:AI24"/>
    <mergeCell ref="B28:Q28"/>
    <mergeCell ref="R28:S28"/>
    <mergeCell ref="J22:M22"/>
    <mergeCell ref="Q21:R21"/>
    <mergeCell ref="D21:F21"/>
    <mergeCell ref="X21:Y21"/>
    <mergeCell ref="B6:K6"/>
    <mergeCell ref="L6:Q6"/>
    <mergeCell ref="S6:Z6"/>
    <mergeCell ref="AA6:AG6"/>
    <mergeCell ref="B8:R8"/>
    <mergeCell ref="S8:AE8"/>
    <mergeCell ref="B48:AD48"/>
    <mergeCell ref="AG36:AI36"/>
    <mergeCell ref="J18:M18"/>
    <mergeCell ref="J19:M19"/>
    <mergeCell ref="J20:M20"/>
    <mergeCell ref="V19:W19"/>
    <mergeCell ref="V20:W20"/>
    <mergeCell ref="V17:W17"/>
    <mergeCell ref="V18:W18"/>
    <mergeCell ref="U32:Y32"/>
    <mergeCell ref="D22:F22"/>
    <mergeCell ref="AB14:AC14"/>
    <mergeCell ref="B26:AI26"/>
    <mergeCell ref="AB24:AC24"/>
    <mergeCell ref="S24:AA24"/>
    <mergeCell ref="K32:M32"/>
    <mergeCell ref="D19:F19"/>
    <mergeCell ref="AG19:AI19"/>
    <mergeCell ref="Q17:R17"/>
    <mergeCell ref="X16:Y16"/>
    <mergeCell ref="X17:Y17"/>
    <mergeCell ref="X18:Y18"/>
    <mergeCell ref="AB17:AC17"/>
    <mergeCell ref="AB18:AC18"/>
    <mergeCell ref="AF3:AI3"/>
    <mergeCell ref="AF4:AI4"/>
    <mergeCell ref="AG8:AI8"/>
    <mergeCell ref="Q16:R16"/>
    <mergeCell ref="M3:Q3"/>
    <mergeCell ref="M4:Q4"/>
    <mergeCell ref="B13:AD13"/>
    <mergeCell ref="D16:F16"/>
    <mergeCell ref="J16:M16"/>
    <mergeCell ref="X3:AD3"/>
    <mergeCell ref="X4:AD4"/>
    <mergeCell ref="V16:W16"/>
    <mergeCell ref="S3:V3"/>
    <mergeCell ref="S4:V4"/>
    <mergeCell ref="B3:K3"/>
    <mergeCell ref="B4:K4"/>
    <mergeCell ref="C15:F15"/>
    <mergeCell ref="B10:AI10"/>
    <mergeCell ref="V21:W21"/>
    <mergeCell ref="V22:W22"/>
    <mergeCell ref="X22:Y22"/>
    <mergeCell ref="AB20:AC20"/>
    <mergeCell ref="AB21:AC21"/>
    <mergeCell ref="AB22:AC22"/>
    <mergeCell ref="X20:Y20"/>
    <mergeCell ref="AB15:AC15"/>
    <mergeCell ref="AB16:AC16"/>
    <mergeCell ref="O42:Q42"/>
    <mergeCell ref="R42:V42"/>
    <mergeCell ref="D17:F17"/>
    <mergeCell ref="J17:M17"/>
    <mergeCell ref="D18:F18"/>
    <mergeCell ref="B54:E54"/>
    <mergeCell ref="F54:L54"/>
    <mergeCell ref="AG38:AI38"/>
    <mergeCell ref="AG34:AI34"/>
    <mergeCell ref="B50:E50"/>
    <mergeCell ref="J21:M21"/>
    <mergeCell ref="AG50:AI50"/>
    <mergeCell ref="AG54:AI54"/>
    <mergeCell ref="AG52:AI52"/>
    <mergeCell ref="AG46:AI46"/>
    <mergeCell ref="B46:AD46"/>
    <mergeCell ref="Q22:R22"/>
    <mergeCell ref="O30:P30"/>
    <mergeCell ref="U30:AC30"/>
    <mergeCell ref="U31:Y31"/>
    <mergeCell ref="Z31:AC31"/>
    <mergeCell ref="Z32:AC32"/>
    <mergeCell ref="M54:AD54"/>
    <mergeCell ref="B52:E52"/>
  </mergeCells>
  <dataValidations count="6">
    <dataValidation allowBlank="1" showInputMessage="1" showErrorMessage="1" prompt="When using two budget codes, enter the amount for each budget code." sqref="AC49 AC47 AC43 AC39 AC41" xr:uid="{AF907F1F-E328-41D7-9FB6-48BA2E811D96}"/>
    <dataValidation type="textLength" allowBlank="1" showInputMessage="1" showErrorMessage="1" sqref="W49 S49 F49:I49 Q49 W43 Q43 F43:I43 S47 F47:I47 Q47 W47 W41 S41 F41:I41 S43 F39:I39 S39 W39 Q39 Q41" xr:uid="{7D65F7EB-7024-46EF-80AC-434A3A57FB0D}">
      <formula1>3</formula1>
      <formula2>3</formula2>
    </dataValidation>
    <dataValidation type="textLength" allowBlank="1" showInputMessage="1" showErrorMessage="1" sqref="K49:L49 U49 K43:L43 U47 K47:L47 K41:L41 U43 K39:L39 U39 U41" xr:uid="{CDB191F1-DCC1-40D0-98A7-3B2A2881C4B7}">
      <formula1>2</formula1>
      <formula2>2</formula2>
    </dataValidation>
    <dataValidation type="textLength" allowBlank="1" showInputMessage="1" showErrorMessage="1" sqref="O49 O47 O43 O39 O41" xr:uid="{3D808258-EDBA-4A6B-AC9C-6B64C3A99296}">
      <formula1>4</formula1>
      <formula2>4</formula2>
    </dataValidation>
    <dataValidation type="textLength" allowBlank="1" showInputMessage="1" showErrorMessage="1" sqref="Y49:AA49 Y47:AA47 Y43:AA43 Y39:AA39 Y41:AA41" xr:uid="{4ED9DCED-E3ED-4DFE-85F9-AF4A310C5AE4}">
      <formula1>6</formula1>
      <formula2>6</formula2>
    </dataValidation>
    <dataValidation type="list" allowBlank="1" showInputMessage="1" showErrorMessage="1" prompt="Number of bags is based on round-trip = $80." sqref="AC50:AD50" xr:uid="{F4487CDA-02DC-48FF-9FB8-219D81393570}">
      <formula1>"1,2,3,4,5,6,7,8,9,10,11,12,13,14,15,16,17,18,19,20"</formula1>
    </dataValidation>
  </dataValidations>
  <pageMargins left="0.45" right="1.1499999999999999" top="0.75" bottom="0.7" header="0.15" footer="0.25"/>
  <pageSetup scale="85" orientation="portrait" r:id="rId1"/>
  <headerFooter>
    <oddHeader>&amp;L&amp;"-,Bold"&amp;22           Travel Tool&amp;R&amp;G</oddHeader>
    <oddFooter>&amp;RRev. &amp;D</oddFooter>
  </headerFooter>
  <colBreaks count="1" manualBreakCount="1">
    <brk id="37" max="1048575" man="1"/>
  </colBreaks>
  <legacyDrawingHF r:id="rId2"/>
  <extLst>
    <ext xmlns:x14="http://schemas.microsoft.com/office/spreadsheetml/2009/9/main" uri="{CCE6A557-97BC-4b89-ADB6-D9C93CAAB3DF}">
      <x14:dataValidations xmlns:xm="http://schemas.microsoft.com/office/excel/2006/main" count="6">
        <x14:dataValidation type="list" allowBlank="1" showInputMessage="1" showErrorMessage="1" xr:uid="{55420538-6762-4934-8FCC-A000493F4A75}">
          <x14:formula1>
            <xm:f>Formulas!$H$25:$H$72</xm:f>
          </x14:formula1>
          <xm:sqref>S4:V4</xm:sqref>
        </x14:dataValidation>
        <x14:dataValidation type="list" allowBlank="1" showInputMessage="1" showErrorMessage="1" xr:uid="{ADA4A7A8-709B-4C5A-9199-40EC0E4CC1CC}">
          <x14:formula1>
            <xm:f>Formulas!$F$25:$F$26</xm:f>
          </x14:formula1>
          <xm:sqref>R42 W11:AD11</xm:sqref>
        </x14:dataValidation>
        <x14:dataValidation type="list" allowBlank="1" showInputMessage="1" showErrorMessage="1" prompt="Select &quot;Yes&quot; to add mileage. " xr:uid="{35FC2AC2-5DD5-4388-9891-F2290F4160EB}">
          <x14:formula1>
            <xm:f>Formulas!$A$10:$A$11</xm:f>
          </x14:formula1>
          <xm:sqref>K42</xm:sqref>
        </x14:dataValidation>
        <x14:dataValidation type="list" allowBlank="1" showInputMessage="1" showErrorMessage="1" xr:uid="{9BD4C4D8-92C5-4C1B-9EDC-665B864370E9}">
          <x14:formula1>
            <xm:f>Formulas!$A$4:$A$7</xm:f>
          </x14:formula1>
          <xm:sqref>T9 S8:AE8</xm:sqref>
        </x14:dataValidation>
        <x14:dataValidation type="list" allowBlank="1" showInputMessage="1" showErrorMessage="1" xr:uid="{8FD2F42D-23FB-4F38-AB84-1FCE22F23B3C}">
          <x14:formula1>
            <xm:f>Formulas!$A$10:$A$11</xm:f>
          </x14:formula1>
          <xm:sqref>O30:P30</xm:sqref>
        </x14:dataValidation>
        <x14:dataValidation type="list" errorStyle="information" allowBlank="1" showInputMessage="1" showErrorMessage="1" error="Standard CONUS rate applies to all counties not specifically listed. Cities not listed may be located in a listed county." xr:uid="{C5B87684-6905-4A4F-9269-5157CF3C32B6}">
          <x14:formula1>
            <xm:f>Formulas!$G$25:$G$314</xm:f>
          </x14:formula1>
          <xm:sqref>M4:Q4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3F73B-E878-40AE-A3DA-E4C127FD15E7}">
  <sheetPr codeName="Sheet6"/>
  <dimension ref="A2:U322"/>
  <sheetViews>
    <sheetView workbookViewId="0">
      <selection activeCell="K42" sqref="K42:M42"/>
    </sheetView>
  </sheetViews>
  <sheetFormatPr defaultRowHeight="14.4" x14ac:dyDescent="0.3"/>
  <cols>
    <col min="1" max="1" width="42.109375" customWidth="1"/>
    <col min="2" max="2" width="14" customWidth="1"/>
    <col min="3" max="3" width="5.33203125" customWidth="1"/>
    <col min="4" max="5" width="4.5546875" customWidth="1"/>
    <col min="6" max="6" width="35.44140625" customWidth="1"/>
    <col min="7" max="7" width="41.5546875" customWidth="1"/>
    <col min="8" max="8" width="24.33203125" customWidth="1"/>
    <col min="9" max="9" width="4.6640625" customWidth="1"/>
    <col min="10" max="10" width="3.6640625" customWidth="1"/>
    <col min="11" max="11" width="5.33203125" customWidth="1"/>
    <col min="12" max="12" width="32.88671875" customWidth="1"/>
    <col min="13" max="13" width="22.109375" customWidth="1"/>
    <col min="14" max="14" width="15" customWidth="1"/>
    <col min="15" max="15" width="19" customWidth="1"/>
    <col min="16" max="16" width="21.44140625" customWidth="1"/>
    <col min="17" max="17" width="12.109375" customWidth="1"/>
    <col min="18" max="18" width="11.6640625" customWidth="1"/>
    <col min="19" max="19" width="18" customWidth="1"/>
    <col min="20" max="20" width="17" customWidth="1"/>
    <col min="21" max="21" width="17.44140625" customWidth="1"/>
  </cols>
  <sheetData>
    <row r="2" spans="1:19" ht="18" x14ac:dyDescent="0.35">
      <c r="A2" s="4"/>
      <c r="B2" s="17"/>
      <c r="C2" s="17"/>
      <c r="L2" s="80" t="s">
        <v>28</v>
      </c>
    </row>
    <row r="3" spans="1:19" x14ac:dyDescent="0.3">
      <c r="A3" s="100" t="s">
        <v>719</v>
      </c>
      <c r="B3" s="112" t="s">
        <v>720</v>
      </c>
      <c r="C3" s="97"/>
      <c r="D3" s="95"/>
      <c r="E3" s="4"/>
      <c r="F3" s="100" t="s">
        <v>721</v>
      </c>
      <c r="G3" s="4"/>
      <c r="L3" s="266" t="s">
        <v>1149</v>
      </c>
      <c r="M3" s="10" t="s">
        <v>720</v>
      </c>
      <c r="O3" s="100" t="s">
        <v>1153</v>
      </c>
      <c r="P3" s="10">
        <f>'Trip Tracker'!$K$31</f>
        <v>0</v>
      </c>
    </row>
    <row r="4" spans="1:19" x14ac:dyDescent="0.3">
      <c r="A4" s="98" t="s">
        <v>1131</v>
      </c>
      <c r="B4" s="113">
        <f>$B$5*2</f>
        <v>150</v>
      </c>
      <c r="C4" s="95"/>
      <c r="D4" s="96"/>
      <c r="E4" s="4"/>
      <c r="F4" s="14" t="s">
        <v>26</v>
      </c>
      <c r="G4" s="16">
        <f>'Trip Tracker'!$X$4</f>
        <v>0</v>
      </c>
      <c r="L4" s="267">
        <f>'Trip Tracker'!S8</f>
        <v>0</v>
      </c>
      <c r="M4" s="268">
        <f>IF($L$4=0,0,IF($L$4=$A$4,$B$4,IF($L$4=$A$5,$B$5,IF($L$4=$A$6,$B$6,IF($L$4=$A$7,$B$7,"")))))</f>
        <v>0</v>
      </c>
      <c r="O4" s="100" t="s">
        <v>1154</v>
      </c>
      <c r="P4" s="10">
        <f>'Trip Tracker'!$K$32</f>
        <v>0</v>
      </c>
    </row>
    <row r="5" spans="1:19" x14ac:dyDescent="0.3">
      <c r="A5" s="98" t="s">
        <v>1138</v>
      </c>
      <c r="B5" s="113">
        <v>75</v>
      </c>
      <c r="C5" s="97"/>
      <c r="D5" s="96"/>
      <c r="E5" s="4"/>
      <c r="F5" s="14" t="s">
        <v>29</v>
      </c>
      <c r="G5" s="16">
        <f>'Trip Tracker'!$AF$4</f>
        <v>0</v>
      </c>
      <c r="L5" s="4"/>
    </row>
    <row r="6" spans="1:19" ht="28.8" x14ac:dyDescent="0.3">
      <c r="A6" s="98" t="s">
        <v>1136</v>
      </c>
      <c r="B6" s="113">
        <v>63</v>
      </c>
      <c r="C6" s="97"/>
      <c r="D6" s="96"/>
      <c r="E6" s="4"/>
      <c r="I6" s="4"/>
      <c r="J6" s="5"/>
      <c r="K6" s="5"/>
      <c r="L6" s="14" t="s">
        <v>32</v>
      </c>
      <c r="M6" s="283" t="s">
        <v>1131</v>
      </c>
      <c r="N6" s="283" t="s">
        <v>1138</v>
      </c>
      <c r="O6" s="283" t="s">
        <v>1136</v>
      </c>
      <c r="P6" s="284" t="s">
        <v>1137</v>
      </c>
      <c r="Q6" s="95"/>
      <c r="R6" s="51"/>
    </row>
    <row r="7" spans="1:19" x14ac:dyDescent="0.3">
      <c r="A7" s="98" t="s">
        <v>1137</v>
      </c>
      <c r="B7" s="113">
        <v>40</v>
      </c>
      <c r="C7" s="97"/>
      <c r="D7" s="97"/>
      <c r="F7" s="100" t="s">
        <v>722</v>
      </c>
      <c r="L7" s="10" t="s">
        <v>11</v>
      </c>
      <c r="M7" s="278">
        <v>40</v>
      </c>
      <c r="N7" s="279">
        <v>20</v>
      </c>
      <c r="O7" s="31">
        <v>8</v>
      </c>
      <c r="P7" s="280">
        <v>16</v>
      </c>
      <c r="Q7" s="281"/>
      <c r="R7" s="282"/>
    </row>
    <row r="8" spans="1:19" x14ac:dyDescent="0.3">
      <c r="D8" s="96"/>
      <c r="E8" s="4"/>
      <c r="F8" s="14" t="s">
        <v>27</v>
      </c>
      <c r="G8" s="14">
        <f>'Trip Tracker'!$M$4</f>
        <v>0</v>
      </c>
      <c r="L8" s="10" t="s">
        <v>12</v>
      </c>
      <c r="M8" s="278">
        <v>44</v>
      </c>
      <c r="N8" s="279">
        <v>22</v>
      </c>
      <c r="O8" s="31">
        <v>12</v>
      </c>
      <c r="P8" s="280">
        <v>19</v>
      </c>
      <c r="Q8" s="281"/>
      <c r="R8" s="282"/>
    </row>
    <row r="9" spans="1:19" ht="15.6" x14ac:dyDescent="0.3">
      <c r="A9" s="117" t="s">
        <v>35</v>
      </c>
      <c r="B9" s="4"/>
      <c r="C9" s="4"/>
      <c r="D9" s="96"/>
      <c r="F9" s="14" t="s">
        <v>30</v>
      </c>
      <c r="G9" s="14">
        <f>'Trip Tracker'!$S$4</f>
        <v>0</v>
      </c>
      <c r="L9" s="10" t="s">
        <v>33</v>
      </c>
      <c r="M9" s="278">
        <v>66</v>
      </c>
      <c r="N9" s="279">
        <v>33</v>
      </c>
      <c r="O9" s="31">
        <v>20</v>
      </c>
      <c r="P9" s="280">
        <v>28</v>
      </c>
      <c r="Q9" s="281"/>
      <c r="R9" s="282"/>
    </row>
    <row r="10" spans="1:19" x14ac:dyDescent="0.3">
      <c r="A10" s="10" t="s">
        <v>24</v>
      </c>
      <c r="D10" s="96"/>
      <c r="F10" s="14" t="s">
        <v>31</v>
      </c>
      <c r="G10" s="14" t="str">
        <f>$G$8&amp;","&amp;" "&amp;$G$9</f>
        <v>0, 0</v>
      </c>
      <c r="L10" s="87"/>
      <c r="M10" s="52"/>
      <c r="N10" s="51"/>
      <c r="O10" s="87"/>
      <c r="P10" s="87"/>
      <c r="Q10" s="101"/>
      <c r="R10" s="51"/>
    </row>
    <row r="11" spans="1:19" x14ac:dyDescent="0.3">
      <c r="A11" s="10" t="s">
        <v>36</v>
      </c>
      <c r="C11" s="4"/>
      <c r="G11" s="4"/>
      <c r="L11" s="4"/>
    </row>
    <row r="12" spans="1:19" ht="15" thickBot="1" x14ac:dyDescent="0.35">
      <c r="C12" s="13"/>
      <c r="F12" s="108" t="s">
        <v>723</v>
      </c>
      <c r="G12" s="109">
        <f>'Trip Tracker'!$S$8</f>
        <v>0</v>
      </c>
      <c r="L12" s="14" t="s">
        <v>34</v>
      </c>
      <c r="M12" s="15">
        <f>$L$25</f>
        <v>0</v>
      </c>
      <c r="N12" s="15" t="str">
        <f>$L$26</f>
        <v/>
      </c>
      <c r="O12" s="15" t="str">
        <f>$L$27</f>
        <v/>
      </c>
      <c r="P12" s="15" t="str">
        <f>L28</f>
        <v/>
      </c>
      <c r="Q12" s="15" t="str">
        <f>L29</f>
        <v/>
      </c>
      <c r="R12" s="15" t="str">
        <f>L30</f>
        <v/>
      </c>
      <c r="S12" s="15" t="str">
        <f>L31</f>
        <v/>
      </c>
    </row>
    <row r="13" spans="1:19" ht="15.6" x14ac:dyDescent="0.3">
      <c r="A13" s="107" t="s">
        <v>40</v>
      </c>
      <c r="B13" s="53"/>
      <c r="C13" s="102"/>
      <c r="D13" s="4"/>
      <c r="E13" s="4"/>
      <c r="F13" s="95"/>
      <c r="G13" s="95"/>
      <c r="L13" s="10" t="s">
        <v>11</v>
      </c>
      <c r="M13" s="82" t="b">
        <f>IF($G$12=$A$4,$M$7,IF($G$12=$A$5,$N$7,IF($G$12=$A$6,$O$7,IF($G$12=$A$7,$P$7))))</f>
        <v>0</v>
      </c>
      <c r="N13" s="82" t="b">
        <f t="shared" ref="N13:S13" si="0">IF($G$12=$A$4,$M$7,IF($G$12=$A$5,$N$7,IF($G$12=$A$6,$O$7,IF($G$12=$A$7,$P$7))))</f>
        <v>0</v>
      </c>
      <c r="O13" s="82" t="b">
        <f t="shared" si="0"/>
        <v>0</v>
      </c>
      <c r="P13" s="82" t="b">
        <f t="shared" si="0"/>
        <v>0</v>
      </c>
      <c r="Q13" s="82" t="b">
        <f t="shared" si="0"/>
        <v>0</v>
      </c>
      <c r="R13" s="82" t="b">
        <f t="shared" si="0"/>
        <v>0</v>
      </c>
      <c r="S13" s="82" t="b">
        <f t="shared" si="0"/>
        <v>0</v>
      </c>
    </row>
    <row r="14" spans="1:19" ht="15.6" x14ac:dyDescent="0.3">
      <c r="A14" s="41" t="s">
        <v>738</v>
      </c>
      <c r="B14" s="104">
        <v>0.2</v>
      </c>
      <c r="C14" s="97"/>
      <c r="F14" s="386" t="s">
        <v>740</v>
      </c>
      <c r="G14" s="387"/>
      <c r="H14" s="232">
        <f>_xlfn.DAYS($G$5,$G$4)</f>
        <v>0</v>
      </c>
      <c r="L14" s="10" t="s">
        <v>12</v>
      </c>
      <c r="M14" s="82" t="b">
        <f>IF($G$12=$A$4,$M$8,IF($G$12=$A$5,$N$8,IF($G$12=$A$6,$O$8,IF($G$12=$A$7,$P$8))))</f>
        <v>0</v>
      </c>
      <c r="N14" s="82" t="b">
        <f t="shared" ref="N14:S14" si="1">IF($G$12=$A$4,$M$8,IF($G$12=$A$5,$N$8,IF($G$12=$A$6,$O$8,IF($G$12=$A$7,$P$8))))</f>
        <v>0</v>
      </c>
      <c r="O14" s="82" t="b">
        <f t="shared" si="1"/>
        <v>0</v>
      </c>
      <c r="P14" s="82" t="b">
        <f t="shared" si="1"/>
        <v>0</v>
      </c>
      <c r="Q14" s="82" t="b">
        <f t="shared" si="1"/>
        <v>0</v>
      </c>
      <c r="R14" s="82" t="b">
        <f t="shared" si="1"/>
        <v>0</v>
      </c>
      <c r="S14" s="82" t="b">
        <f t="shared" si="1"/>
        <v>0</v>
      </c>
    </row>
    <row r="15" spans="1:19" ht="16.2" thickBot="1" x14ac:dyDescent="0.35">
      <c r="A15" s="105" t="s">
        <v>739</v>
      </c>
      <c r="B15" s="174">
        <v>0.25</v>
      </c>
      <c r="C15" s="95"/>
      <c r="D15" s="4"/>
      <c r="E15" s="4"/>
      <c r="F15" s="173"/>
      <c r="G15" s="87"/>
      <c r="L15" s="10" t="s">
        <v>33</v>
      </c>
      <c r="M15" s="82" t="b">
        <f>IF($G$12=$A$4,$M$9,IF($G$12=$A$5,$N$9,IF($G$12=$A$6,$O$9,IF($G$12=$A$7,$P$9))))</f>
        <v>0</v>
      </c>
      <c r="N15" s="82" t="b">
        <f t="shared" ref="N15:S15" si="2">IF($G$12=$A$4,$M$9,IF($G$12=$A$5,$N$9,IF($G$12=$A$6,$O$9,IF($G$12=$A$7,$P$9))))</f>
        <v>0</v>
      </c>
      <c r="O15" s="82" t="b">
        <f t="shared" si="2"/>
        <v>0</v>
      </c>
      <c r="P15" s="82" t="b">
        <f t="shared" si="2"/>
        <v>0</v>
      </c>
      <c r="Q15" s="82" t="b">
        <f t="shared" si="2"/>
        <v>0</v>
      </c>
      <c r="R15" s="82" t="b">
        <f t="shared" si="2"/>
        <v>0</v>
      </c>
      <c r="S15" s="82" t="b">
        <f t="shared" si="2"/>
        <v>0</v>
      </c>
    </row>
    <row r="16" spans="1:19" ht="16.2" thickBot="1" x14ac:dyDescent="0.35">
      <c r="A16" s="125"/>
      <c r="B16" s="106"/>
      <c r="C16" s="106"/>
      <c r="D16" s="13"/>
      <c r="E16" s="13"/>
      <c r="F16" s="4"/>
      <c r="G16" s="4"/>
      <c r="L16" s="10" t="s">
        <v>37</v>
      </c>
      <c r="M16" s="82">
        <f>SUM(M13:M15)</f>
        <v>0</v>
      </c>
      <c r="N16" s="82">
        <f t="shared" ref="N16:S16" si="3">SUM(N13:N15)</f>
        <v>0</v>
      </c>
      <c r="O16" s="82">
        <f t="shared" si="3"/>
        <v>0</v>
      </c>
      <c r="P16" s="82">
        <f t="shared" si="3"/>
        <v>0</v>
      </c>
      <c r="Q16" s="82">
        <f t="shared" si="3"/>
        <v>0</v>
      </c>
      <c r="R16" s="82">
        <f t="shared" si="3"/>
        <v>0</v>
      </c>
      <c r="S16" s="82">
        <f t="shared" si="3"/>
        <v>0</v>
      </c>
    </row>
    <row r="17" spans="1:20" ht="16.2" thickBot="1" x14ac:dyDescent="0.35">
      <c r="A17" s="22"/>
      <c r="B17" s="52"/>
      <c r="C17" s="87"/>
      <c r="D17" s="102"/>
      <c r="F17" s="81" t="s">
        <v>6</v>
      </c>
      <c r="G17" s="43"/>
      <c r="H17" s="44"/>
      <c r="L17" s="4"/>
    </row>
    <row r="18" spans="1:20" x14ac:dyDescent="0.3">
      <c r="A18" s="175" t="s">
        <v>741</v>
      </c>
      <c r="B18" s="176">
        <f>$B$14*($B$20*COUNT($L$25:$L$31))</f>
        <v>0</v>
      </c>
      <c r="C18" s="87"/>
      <c r="D18" s="103"/>
      <c r="E18" s="4"/>
      <c r="F18" s="45" t="s">
        <v>45</v>
      </c>
      <c r="G18" s="18">
        <f>'Trip Tracker'!$K$42</f>
        <v>0</v>
      </c>
      <c r="H18" s="46" t="str">
        <f>IF('Trip Tracker'!$R$42&lt;&gt;"",'Trip Tracker'!$R$42,"")</f>
        <v/>
      </c>
      <c r="L18" s="14" t="s">
        <v>38</v>
      </c>
      <c r="M18" s="83" t="b">
        <f>IF($N25="",M$13,0)</f>
        <v>0</v>
      </c>
      <c r="N18" s="83" t="b">
        <f>IF($N26="",N$13,0)</f>
        <v>0</v>
      </c>
      <c r="O18" s="83" t="b">
        <f>IF($N27="",O$13,0)</f>
        <v>0</v>
      </c>
      <c r="P18" s="83" t="b">
        <f>IF($N28="",P$13,0)</f>
        <v>0</v>
      </c>
      <c r="Q18" s="83" t="b">
        <f>IF($N29="",Q$13,0)</f>
        <v>0</v>
      </c>
      <c r="R18" s="83" t="b">
        <f>IF($N30="",R$13,0)</f>
        <v>0</v>
      </c>
      <c r="S18" s="83" t="b">
        <f>IF($N31="",S$13,0)</f>
        <v>0</v>
      </c>
    </row>
    <row r="19" spans="1:20" x14ac:dyDescent="0.3">
      <c r="A19" s="41" t="s">
        <v>10</v>
      </c>
      <c r="B19" s="55">
        <f>'Trip Tracker'!AC46</f>
        <v>0</v>
      </c>
      <c r="C19" s="87"/>
      <c r="D19" s="103"/>
      <c r="E19" s="4"/>
      <c r="F19" s="47" t="s">
        <v>46</v>
      </c>
      <c r="G19" s="19">
        <f t="array" ref="G19">IF($G$10&lt;&gt;'Mileage Rates 1-1-2024'!$A$6:$C$468,IFERROR(VLOOKUP($G$10,'Mileage Rates 1-1-2024'!$C$6:$D$468,2,FALSE),0))</f>
        <v>0</v>
      </c>
      <c r="H19" s="40">
        <f>'Trip Tracker'!$B$4</f>
        <v>0</v>
      </c>
      <c r="L19" s="10" t="s">
        <v>39</v>
      </c>
      <c r="M19" s="82" t="b">
        <f>IF($P25="",M$14,0)</f>
        <v>0</v>
      </c>
      <c r="N19" s="82" t="b">
        <f>IF($P26="",N$14,0)</f>
        <v>0</v>
      </c>
      <c r="O19" s="82" t="b">
        <f>IF($P27="",O$14,0)</f>
        <v>0</v>
      </c>
      <c r="P19" s="82" t="b">
        <f>IF($P28="",P$14,0)</f>
        <v>0</v>
      </c>
      <c r="Q19" s="82" t="b">
        <f>IF($P29="",Q$14,0)</f>
        <v>0</v>
      </c>
      <c r="R19" s="82" t="b">
        <f>IF($P30="",R$14,0)</f>
        <v>0</v>
      </c>
      <c r="S19" s="82" t="b">
        <f>IF($P31="",S$14,0)</f>
        <v>0</v>
      </c>
    </row>
    <row r="20" spans="1:20" x14ac:dyDescent="0.3">
      <c r="A20" s="41" t="s">
        <v>44</v>
      </c>
      <c r="B20" s="42">
        <f>IF($G$12=0,0,IF($B$19=$A$10,0,IF($G$12=$A$4,$B$4,IF($G$12=$A$5,$B$5,IF($G$12=$A$6,$B$6,IF($G$12=$A$7,$B$7))))))</f>
        <v>0</v>
      </c>
      <c r="C20" s="87"/>
      <c r="D20" s="106"/>
      <c r="E20" s="13"/>
      <c r="F20" s="47" t="s">
        <v>47</v>
      </c>
      <c r="G20" s="244">
        <f>IF($G$18&lt;&gt;$A$10,0,IF(AND($G$18=$A$10,$H$18=$F$25),'Mileage Rates 1-1-2024'!$D$145,IF(AND($G$18=$A$10,$H$18=$F$26),'Mileage Rates 1-1-2024'!$D$131,IF(AND($G$18=$A$10,$H$18=""),'Mileage Rates 1-1-2024'!$D$5,0))))</f>
        <v>0</v>
      </c>
      <c r="H20" s="40">
        <f>IF($G$18&lt;&gt;$A$10,0,IF(AND($G$18=$A$10,$H$18=$F$25),SUMIFS('BM Mileage'!$F$9:$F$17,'BM Mileage'!$B$9:$B$17,Formulas!$H$19),IF(AND($G$18=$A$10,$H$18=$F$26),SUMIFS('BM Mileage'!$I$9:$I$17,'BM Mileage'!$B$9:$B$17,$H$19),0)))</f>
        <v>0</v>
      </c>
      <c r="L20" s="10" t="s">
        <v>41</v>
      </c>
      <c r="M20" s="82" t="b">
        <f>IF($R25="",$M$15,0)</f>
        <v>0</v>
      </c>
      <c r="N20" s="82" t="b">
        <f>IF($R26="",N$15,0)</f>
        <v>0</v>
      </c>
      <c r="O20" s="82" t="b">
        <f>IF($R27="",O$15,0)</f>
        <v>0</v>
      </c>
      <c r="P20" s="82" t="b">
        <f>IF($R28="",P$15,0)</f>
        <v>0</v>
      </c>
      <c r="Q20" s="82" t="b">
        <f>IF($R29="",Q$15,0)</f>
        <v>0</v>
      </c>
      <c r="R20" s="82" t="b">
        <f>IF($R30="",R$15,0)</f>
        <v>0</v>
      </c>
      <c r="S20" s="82" t="b">
        <f>IF($R31="",S$15,0)</f>
        <v>0</v>
      </c>
    </row>
    <row r="21" spans="1:20" x14ac:dyDescent="0.3">
      <c r="A21" s="22"/>
      <c r="B21" s="54"/>
      <c r="C21" s="87"/>
      <c r="D21" s="51"/>
      <c r="F21" s="177" t="s">
        <v>743</v>
      </c>
      <c r="G21" s="236">
        <f>IF($G$18&lt;&gt;$A$10,0,IF(AND($G$18=$A$10,$H$18&lt;&gt;"",$G$12=$A$4),$H$20,IF(AND($G$18=$A$10,$H$18&lt;&gt;""),$G$20,IF(AND($G$18=$A$10,$H$18="",$G$19&lt;$G$20,$G$19&lt;&gt;0),$G$19,$G$20))))</f>
        <v>0</v>
      </c>
      <c r="H21" s="178" t="str">
        <f t="array" ref="H21">_xlfn.IFS(AND(COUNTIF('Mileage Rates 1-1-2024'!$A$6:$A$78,"="&amp;$G$8),$G$18="Yes",$H$18=""),"",AND(COUNTIF('Mileage Rates 1-1-2024'!$A$6:$A$78,"&lt;&gt;"&amp;$G$8),$G$18="Yes",$H$18=""),"Mileage rate may vary from total amount above",AND(COUNTIF('Mileage Rates 1-1-2024'!$A$6:$A$78,"&lt;&gt;"&amp;$G$8),$G$18="Yes",$H$18&lt;&gt;""),"",AND(COUNTIF('Mileage Rates 1-1-2024'!$A$6:$A$78,"&lt;&gt;"&amp;$G$8),$G$18&lt;&gt;"Yes",H18=""),"")</f>
        <v/>
      </c>
      <c r="L21" s="10" t="s">
        <v>42</v>
      </c>
      <c r="M21" s="82">
        <f>SUM(M18:M20)</f>
        <v>0</v>
      </c>
      <c r="N21" s="83">
        <f>SUM(N18:N20)</f>
        <v>0</v>
      </c>
      <c r="O21" s="83">
        <f t="shared" ref="O21:S21" si="4">SUM(O18:O20)</f>
        <v>0</v>
      </c>
      <c r="P21" s="83">
        <f t="shared" si="4"/>
        <v>0</v>
      </c>
      <c r="Q21" s="83">
        <f t="shared" si="4"/>
        <v>0</v>
      </c>
      <c r="R21" s="83">
        <f t="shared" si="4"/>
        <v>0</v>
      </c>
      <c r="S21" s="83">
        <f t="shared" si="4"/>
        <v>0</v>
      </c>
    </row>
    <row r="22" spans="1:20" x14ac:dyDescent="0.3">
      <c r="A22" s="110" t="s">
        <v>742</v>
      </c>
      <c r="B22" s="111">
        <f>IF($B$23=$A$10,0,$B$15*($B$24*COUNT($L$25:$L$31)))</f>
        <v>0</v>
      </c>
      <c r="C22" s="87"/>
      <c r="D22" s="170"/>
      <c r="F22" s="48"/>
      <c r="G22" s="34"/>
      <c r="H22" s="40"/>
      <c r="N22" s="11"/>
      <c r="O22" s="11"/>
      <c r="P22" s="11"/>
      <c r="Q22" s="11"/>
      <c r="R22" s="11"/>
      <c r="S22" s="11"/>
    </row>
    <row r="23" spans="1:20" x14ac:dyDescent="0.3">
      <c r="A23" s="41" t="s">
        <v>10</v>
      </c>
      <c r="B23" s="55">
        <f>'Trip Tracker'!$AC$48</f>
        <v>0</v>
      </c>
      <c r="C23" s="87"/>
      <c r="D23" s="171"/>
      <c r="F23" s="48"/>
      <c r="G23" s="5"/>
      <c r="H23" s="40"/>
      <c r="L23" s="4"/>
    </row>
    <row r="24" spans="1:20" ht="15" thickBot="1" x14ac:dyDescent="0.35">
      <c r="A24" s="105" t="s">
        <v>44</v>
      </c>
      <c r="B24" s="130">
        <f>IF($G$12=0,0,IF($B$23=$A$10,0,IF($G$12=$A$4,$B$4,IF($G$12=$A$5,$B$5,IF($G$12=$A$6,$B$6,IF($G$12=$A$7,$B$7))))))</f>
        <v>0</v>
      </c>
      <c r="C24" s="87"/>
      <c r="D24" s="79"/>
      <c r="F24" s="50" t="s">
        <v>55</v>
      </c>
      <c r="G24" s="14" t="s">
        <v>56</v>
      </c>
      <c r="H24" s="49" t="s">
        <v>57</v>
      </c>
      <c r="L24" s="14" t="s">
        <v>43</v>
      </c>
      <c r="M24" s="15"/>
      <c r="N24" s="15"/>
      <c r="O24" s="15"/>
      <c r="P24" s="15"/>
      <c r="Q24" s="15"/>
      <c r="R24" s="15"/>
      <c r="S24" s="14" t="s">
        <v>1150</v>
      </c>
      <c r="T24" s="14" t="s">
        <v>1156</v>
      </c>
    </row>
    <row r="25" spans="1:20" x14ac:dyDescent="0.3">
      <c r="A25" s="22"/>
      <c r="B25" s="51"/>
      <c r="C25" s="87"/>
      <c r="D25" s="51"/>
      <c r="F25" s="41" t="s">
        <v>58</v>
      </c>
      <c r="G25" s="247" t="s">
        <v>113</v>
      </c>
      <c r="H25" s="247" t="s">
        <v>60</v>
      </c>
      <c r="L25" s="15">
        <f>IF($G$4&lt;&gt;"",$G$4,"")</f>
        <v>0</v>
      </c>
      <c r="M25" s="10" t="s">
        <v>11</v>
      </c>
      <c r="N25" s="10" t="str">
        <f>IF('Trip Tracker'!$O16&lt;&gt;"",'Trip Tracker'!$O16,"")</f>
        <v/>
      </c>
      <c r="O25" s="10" t="s">
        <v>12</v>
      </c>
      <c r="P25" s="10" t="str">
        <f>IF('Trip Tracker'!$S16&lt;&gt;"",'Trip Tracker'!$S16,"")</f>
        <v/>
      </c>
      <c r="Q25" s="10" t="s">
        <v>13</v>
      </c>
      <c r="R25" s="10" t="str">
        <f>IF('Trip Tracker'!$X16&lt;&gt;"",'Trip Tracker'!$X16,"")</f>
        <v/>
      </c>
      <c r="S25" s="28" t="str">
        <f>IF($G$12=0,"",IF($L25="",0,IF($L25&lt;&gt;"",M$21)))</f>
        <v/>
      </c>
      <c r="T25" s="28">
        <f t="shared" ref="T25:T31" si="5">IF($S25="",0,$S25*SUM($P$3:$P$4))</f>
        <v>0</v>
      </c>
    </row>
    <row r="26" spans="1:20" x14ac:dyDescent="0.3">
      <c r="C26" s="87"/>
      <c r="D26" s="170"/>
      <c r="F26" s="41" t="s">
        <v>61</v>
      </c>
      <c r="G26" s="247" t="s">
        <v>59</v>
      </c>
      <c r="H26" s="247" t="s">
        <v>63</v>
      </c>
      <c r="L26" s="15" t="str">
        <f>IF($L$25="","",IF($L$25&lt;$G$5,$L$25+1,""))</f>
        <v/>
      </c>
      <c r="M26" s="10" t="s">
        <v>11</v>
      </c>
      <c r="N26" s="10" t="str">
        <f>IF('Trip Tracker'!$O17&lt;&gt;"",'Trip Tracker'!$O17,"")</f>
        <v/>
      </c>
      <c r="O26" s="10" t="s">
        <v>12</v>
      </c>
      <c r="P26" s="10" t="str">
        <f>IF('Trip Tracker'!$S17&lt;&gt;"",'Trip Tracker'!$S17,"")</f>
        <v/>
      </c>
      <c r="Q26" s="10" t="s">
        <v>13</v>
      </c>
      <c r="R26" s="10" t="str">
        <f>IF('Trip Tracker'!$X17&lt;&gt;"",'Trip Tracker'!$X17,"")</f>
        <v/>
      </c>
      <c r="S26" s="28" t="str">
        <f>IF($G$12=0,"",IF($L26="",0,IF($L26&lt;&gt;"",N$21)))</f>
        <v/>
      </c>
      <c r="T26" s="28">
        <f t="shared" si="5"/>
        <v>0</v>
      </c>
    </row>
    <row r="27" spans="1:20" ht="15.6" x14ac:dyDescent="0.3">
      <c r="A27" s="117" t="s">
        <v>76</v>
      </c>
      <c r="B27" s="14"/>
      <c r="D27" s="171"/>
      <c r="F27" s="22"/>
      <c r="G27" s="248" t="s">
        <v>62</v>
      </c>
      <c r="H27" s="248" t="s">
        <v>65</v>
      </c>
      <c r="L27" s="15" t="str">
        <f>IF($L$26="","",IF($L$26&lt;$G$5,$L$26+1,""))</f>
        <v/>
      </c>
      <c r="M27" s="10" t="s">
        <v>11</v>
      </c>
      <c r="N27" s="10" t="str">
        <f>IF('Trip Tracker'!$O18&lt;&gt;"",'Trip Tracker'!$O18,"")</f>
        <v/>
      </c>
      <c r="O27" s="10" t="s">
        <v>12</v>
      </c>
      <c r="P27" s="10" t="str">
        <f>IF('Trip Tracker'!$S18&lt;&gt;"",'Trip Tracker'!$S18,"")</f>
        <v/>
      </c>
      <c r="Q27" s="10" t="s">
        <v>13</v>
      </c>
      <c r="R27" s="10" t="str">
        <f>IF('Trip Tracker'!$X18&lt;&gt;"",'Trip Tracker'!$X18,"")</f>
        <v/>
      </c>
      <c r="S27" s="28" t="str">
        <f>IF($G$12=0,"",IF($L27="",0,IF($L27&lt;&gt;"",O$21)))</f>
        <v/>
      </c>
      <c r="T27" s="28">
        <f t="shared" si="5"/>
        <v>0</v>
      </c>
    </row>
    <row r="28" spans="1:20" x14ac:dyDescent="0.3">
      <c r="A28" s="10" t="s">
        <v>79</v>
      </c>
      <c r="B28" s="32">
        <v>80</v>
      </c>
      <c r="D28" s="79"/>
      <c r="F28" s="22"/>
      <c r="G28" s="248" t="s">
        <v>64</v>
      </c>
      <c r="H28" s="247" t="s">
        <v>67</v>
      </c>
      <c r="L28" s="15" t="str">
        <f>IF($L$27="","",IF($L$27&lt;$G$5,$L$27+1,""))</f>
        <v/>
      </c>
      <c r="M28" s="10" t="s">
        <v>11</v>
      </c>
      <c r="N28" s="10" t="str">
        <f>IF('Trip Tracker'!$O19&lt;&gt;"",'Trip Tracker'!$O19,"")</f>
        <v/>
      </c>
      <c r="O28" s="10" t="s">
        <v>12</v>
      </c>
      <c r="P28" s="10" t="str">
        <f>IF('Trip Tracker'!$S19&lt;&gt;"",'Trip Tracker'!$S19,"")</f>
        <v/>
      </c>
      <c r="Q28" s="10" t="s">
        <v>13</v>
      </c>
      <c r="R28" s="10" t="str">
        <f>IF('Trip Tracker'!$X19&lt;&gt;"",'Trip Tracker'!$X19,"")</f>
        <v/>
      </c>
      <c r="S28" s="28" t="str">
        <f>IF($G$12=0,"",IF($L28="",0,IF($L28&lt;&gt;"",P$21)))</f>
        <v/>
      </c>
      <c r="T28" s="28">
        <f t="shared" si="5"/>
        <v>0</v>
      </c>
    </row>
    <row r="29" spans="1:20" x14ac:dyDescent="0.3">
      <c r="A29" s="10" t="s">
        <v>724</v>
      </c>
      <c r="B29" s="116">
        <f>'Trip Tracker'!AC50</f>
        <v>0</v>
      </c>
      <c r="D29" s="51"/>
      <c r="F29" s="22"/>
      <c r="G29" s="248" t="s">
        <v>66</v>
      </c>
      <c r="H29" s="247" t="s">
        <v>69</v>
      </c>
      <c r="L29" s="15" t="str">
        <f>IF($L$28="","",IF($L$28&lt;$G$5,$L$28+1,""))</f>
        <v/>
      </c>
      <c r="M29" s="10" t="s">
        <v>11</v>
      </c>
      <c r="N29" s="10" t="str">
        <f>IF('Trip Tracker'!$O20&lt;&gt;"",'Trip Tracker'!$O20,"")</f>
        <v/>
      </c>
      <c r="O29" s="10" t="s">
        <v>12</v>
      </c>
      <c r="P29" s="10" t="str">
        <f>IF('Trip Tracker'!$S20&lt;&gt;"",'Trip Tracker'!$S20,"")</f>
        <v/>
      </c>
      <c r="Q29" s="10" t="s">
        <v>13</v>
      </c>
      <c r="R29" s="10" t="str">
        <f>IF('Trip Tracker'!$X20&lt;&gt;"",'Trip Tracker'!$X20,"")</f>
        <v/>
      </c>
      <c r="S29" s="28" t="str">
        <f>IF($G$12=0,"",IF($L29="",0,IF($L29&lt;&gt;"",Q$21)))</f>
        <v/>
      </c>
      <c r="T29" s="28">
        <f t="shared" si="5"/>
        <v>0</v>
      </c>
    </row>
    <row r="30" spans="1:20" x14ac:dyDescent="0.3">
      <c r="A30" s="10" t="s">
        <v>725</v>
      </c>
      <c r="B30" s="118">
        <f>B28*B29</f>
        <v>0</v>
      </c>
      <c r="D30" s="87"/>
      <c r="F30" s="22"/>
      <c r="G30" s="247" t="s">
        <v>68</v>
      </c>
      <c r="H30" s="248" t="s">
        <v>71</v>
      </c>
      <c r="L30" s="15" t="str">
        <f>IF($L$29="","",IF($L$29&lt;$G$5,$L$29+1,""))</f>
        <v/>
      </c>
      <c r="M30" s="10" t="s">
        <v>11</v>
      </c>
      <c r="N30" s="10" t="str">
        <f>IF('Trip Tracker'!$O21&lt;&gt;"",'Trip Tracker'!$O21,"")</f>
        <v/>
      </c>
      <c r="O30" s="10" t="s">
        <v>12</v>
      </c>
      <c r="P30" s="10" t="str">
        <f>IF('Trip Tracker'!$S21&lt;&gt;"",'Trip Tracker'!$S21,"")</f>
        <v/>
      </c>
      <c r="Q30" s="10" t="s">
        <v>13</v>
      </c>
      <c r="R30" s="10" t="str">
        <f>IF('Trip Tracker'!$X21&lt;&gt;"",'Trip Tracker'!$X21,"")</f>
        <v/>
      </c>
      <c r="S30" s="28" t="str">
        <f>IF($G$12=0,"",IF($L30="",0,IF($L30&lt;&gt;"",R$21)))</f>
        <v/>
      </c>
      <c r="T30" s="28">
        <f t="shared" si="5"/>
        <v>0</v>
      </c>
    </row>
    <row r="31" spans="1:20" x14ac:dyDescent="0.3">
      <c r="A31" s="99"/>
      <c r="B31" s="115"/>
      <c r="C31" s="87"/>
      <c r="F31" s="22"/>
      <c r="G31" s="248" t="s">
        <v>70</v>
      </c>
      <c r="H31" s="248" t="s">
        <v>73</v>
      </c>
      <c r="L31" s="15" t="str">
        <f>IF($L$30="","",IF($L$30&lt;$G$5,$L$30+1,""))</f>
        <v/>
      </c>
      <c r="M31" s="10" t="s">
        <v>11</v>
      </c>
      <c r="N31" s="10" t="str">
        <f>IF('Trip Tracker'!$O22&lt;&gt;"",'Trip Tracker'!$O22,"")</f>
        <v/>
      </c>
      <c r="O31" s="10" t="s">
        <v>12</v>
      </c>
      <c r="P31" s="10" t="str">
        <f>IF('Trip Tracker'!$S22&lt;&gt;"",'Trip Tracker'!$S22,"")</f>
        <v/>
      </c>
      <c r="Q31" s="10" t="s">
        <v>13</v>
      </c>
      <c r="R31" s="10" t="str">
        <f>IF('Trip Tracker'!$X22&lt;&gt;"",'Trip Tracker'!$X22,"")</f>
        <v/>
      </c>
      <c r="S31" s="28" t="str">
        <f>IF($G$12=0,"",IF($L31="",0,IF($L31&lt;&gt;"",S$21)))</f>
        <v/>
      </c>
      <c r="T31" s="28">
        <f t="shared" si="5"/>
        <v>0</v>
      </c>
    </row>
    <row r="32" spans="1:20" x14ac:dyDescent="0.3">
      <c r="A32" s="99"/>
      <c r="B32" s="114"/>
      <c r="F32" s="22"/>
      <c r="G32" s="247" t="s">
        <v>72</v>
      </c>
      <c r="H32" s="247" t="s">
        <v>75</v>
      </c>
      <c r="L32" s="10" t="s">
        <v>48</v>
      </c>
      <c r="M32" s="10"/>
      <c r="S32" s="31">
        <f>SUM(S25:S31)</f>
        <v>0</v>
      </c>
      <c r="T32" s="31">
        <f>SUM(T25:T31)</f>
        <v>0</v>
      </c>
    </row>
    <row r="33" spans="1:21" x14ac:dyDescent="0.3">
      <c r="A33" s="4"/>
      <c r="F33" s="22"/>
      <c r="G33" s="248" t="s">
        <v>74</v>
      </c>
      <c r="H33" s="247" t="s">
        <v>78</v>
      </c>
      <c r="L33" s="10" t="s">
        <v>49</v>
      </c>
      <c r="M33" s="28" t="e" cm="1">
        <f t="array" ref="M33">INDEX('GSA Rates 10-1-2025'!$I$5:$I$1329,MATCH(1,IF(Formulas!$G$10='GSA Rates 10-1-2025'!$D$5:$D$1329,IF($G$4&gt;='GSA Rates 10-1-2025'!$F$5:$F$1329,IF(Formulas!$G$4&lt;='GSA Rates 10-1-2025'!$G$5:$G$1329,1))),0))</f>
        <v>#N/A</v>
      </c>
      <c r="S33" s="29"/>
    </row>
    <row r="34" spans="1:21" ht="15.6" x14ac:dyDescent="0.3">
      <c r="A34" s="117" t="s">
        <v>18</v>
      </c>
      <c r="B34" s="10"/>
      <c r="F34" s="22"/>
      <c r="G34" s="247" t="s">
        <v>77</v>
      </c>
      <c r="H34" s="247" t="s">
        <v>22</v>
      </c>
      <c r="L34" s="30" t="s">
        <v>50</v>
      </c>
      <c r="M34" s="27">
        <f>IF($M$32=$A$10,0,IF($G$8=0,0,IFERROR($M$33,IF($G$4&gt;='GSA Rates 10-1-2025'!$F$4,'GSA Rates 10-1-2025'!$I$4,IF(Formulas!$G$5&lt;='GSA Rates 10-1-2025'!F4,'GSA Rates 10-1-2025'!$I$3,'GSA Rates 10-1-2025'!I3)))))</f>
        <v>0</v>
      </c>
      <c r="S34" s="29"/>
    </row>
    <row r="35" spans="1:21" ht="16.2" thickBot="1" x14ac:dyDescent="0.35">
      <c r="A35" s="122" t="s">
        <v>726</v>
      </c>
      <c r="B35" s="123">
        <f>'Trip Tracker'!$AC$52</f>
        <v>0</v>
      </c>
      <c r="F35" s="22"/>
      <c r="G35" s="248" t="s">
        <v>80</v>
      </c>
      <c r="H35" s="247" t="s">
        <v>82</v>
      </c>
      <c r="L35" s="78"/>
      <c r="M35" s="79"/>
      <c r="S35" s="29"/>
    </row>
    <row r="36" spans="1:21" ht="15.6" x14ac:dyDescent="0.3">
      <c r="A36" s="32" t="s">
        <v>90</v>
      </c>
      <c r="B36" s="32">
        <v>100</v>
      </c>
      <c r="F36" s="22"/>
      <c r="G36" s="248" t="s">
        <v>81</v>
      </c>
      <c r="H36" s="247" t="s">
        <v>84</v>
      </c>
      <c r="L36" s="81" t="s">
        <v>14</v>
      </c>
      <c r="M36" s="21"/>
      <c r="N36" s="20"/>
      <c r="O36" s="20"/>
      <c r="P36" s="20"/>
      <c r="Q36" s="20"/>
      <c r="R36" s="20"/>
      <c r="S36" s="152"/>
      <c r="T36" s="153"/>
    </row>
    <row r="37" spans="1:21" ht="15.6" x14ac:dyDescent="0.3">
      <c r="A37" s="32" t="s">
        <v>727</v>
      </c>
      <c r="B37" s="124">
        <f>IF(B35=0,0,B36)</f>
        <v>0</v>
      </c>
      <c r="D37" s="114"/>
      <c r="F37" s="22"/>
      <c r="G37" s="247" t="s">
        <v>83</v>
      </c>
      <c r="H37" s="248" t="s">
        <v>86</v>
      </c>
      <c r="L37" s="154" t="s">
        <v>717</v>
      </c>
      <c r="M37" s="123">
        <f>'Trip Tracker'!$O$30</f>
        <v>0</v>
      </c>
      <c r="N37" s="87"/>
      <c r="O37" s="87"/>
      <c r="P37" s="87"/>
      <c r="Q37" s="87"/>
      <c r="R37" s="87"/>
      <c r="S37" s="115"/>
      <c r="T37" s="155"/>
    </row>
    <row r="38" spans="1:21" ht="15.6" x14ac:dyDescent="0.3">
      <c r="D38" s="114"/>
      <c r="F38" s="22"/>
      <c r="G38" s="247" t="s">
        <v>85</v>
      </c>
      <c r="H38" s="248" t="s">
        <v>87</v>
      </c>
      <c r="L38" s="154" t="s">
        <v>730</v>
      </c>
      <c r="M38" s="10">
        <f>'Trip Tracker'!$U$32</f>
        <v>0</v>
      </c>
      <c r="N38" s="87"/>
      <c r="O38" s="87"/>
      <c r="P38" s="87"/>
      <c r="Q38" s="87"/>
      <c r="R38" s="87"/>
      <c r="S38" s="115"/>
      <c r="T38" s="155"/>
    </row>
    <row r="39" spans="1:21" ht="15.6" x14ac:dyDescent="0.3">
      <c r="A39" s="125"/>
      <c r="B39" s="87"/>
      <c r="F39" s="22"/>
      <c r="G39" s="248" t="s">
        <v>21</v>
      </c>
      <c r="H39" s="247" t="s">
        <v>89</v>
      </c>
      <c r="L39" s="156" t="s">
        <v>731</v>
      </c>
      <c r="M39" s="10">
        <f>'Trip Tracker'!$Z$32</f>
        <v>0</v>
      </c>
      <c r="N39" s="87"/>
      <c r="O39" s="87"/>
      <c r="P39" s="87"/>
      <c r="Q39" s="87"/>
      <c r="R39" s="87"/>
      <c r="S39" s="115"/>
      <c r="T39" s="155"/>
    </row>
    <row r="40" spans="1:21" x14ac:dyDescent="0.3">
      <c r="A40" s="87"/>
      <c r="B40" s="87"/>
      <c r="F40" s="22"/>
      <c r="G40" s="247" t="s">
        <v>88</v>
      </c>
      <c r="H40" s="248" t="s">
        <v>92</v>
      </c>
      <c r="L40" s="41" t="s">
        <v>51</v>
      </c>
      <c r="M40" s="128">
        <v>1.35</v>
      </c>
      <c r="N40" s="87"/>
      <c r="O40" s="87"/>
      <c r="P40" s="87"/>
      <c r="Q40" s="87"/>
      <c r="R40" s="87"/>
      <c r="S40" s="115"/>
      <c r="T40" s="155"/>
    </row>
    <row r="41" spans="1:21" x14ac:dyDescent="0.3">
      <c r="A41" s="87"/>
      <c r="B41" s="115"/>
      <c r="F41" s="22"/>
      <c r="G41" s="247" t="s">
        <v>91</v>
      </c>
      <c r="H41" s="248" t="s">
        <v>94</v>
      </c>
      <c r="L41" s="157"/>
      <c r="M41" s="79"/>
      <c r="N41" s="87"/>
      <c r="O41" s="87"/>
      <c r="P41" s="87"/>
      <c r="Q41" s="87"/>
      <c r="R41" s="87"/>
      <c r="S41" s="115"/>
      <c r="T41" s="155"/>
      <c r="U41" s="97"/>
    </row>
    <row r="42" spans="1:21" x14ac:dyDescent="0.3">
      <c r="A42" s="87"/>
      <c r="B42" s="51"/>
      <c r="F42" s="22"/>
      <c r="G42" s="247" t="s">
        <v>93</v>
      </c>
      <c r="H42" s="248" t="s">
        <v>96</v>
      </c>
      <c r="L42" s="129"/>
      <c r="M42" s="135"/>
      <c r="N42" s="79"/>
      <c r="O42" s="97"/>
      <c r="P42" s="95"/>
      <c r="Q42" s="97"/>
      <c r="R42" s="79"/>
      <c r="S42" s="97"/>
      <c r="T42" s="155"/>
      <c r="U42" s="97"/>
    </row>
    <row r="43" spans="1:21" x14ac:dyDescent="0.3">
      <c r="A43" s="87"/>
      <c r="B43" s="87"/>
      <c r="F43" s="22"/>
      <c r="G43" s="248" t="s">
        <v>95</v>
      </c>
      <c r="H43" s="247" t="s">
        <v>98</v>
      </c>
      <c r="L43" s="126" t="s">
        <v>52</v>
      </c>
      <c r="M43" s="132">
        <f>IF($G$8=0,0,IF($M$46&gt;0,$M$46,IF($G$4&gt;='GSA Rates 10-1-2025'!$F$4,'GSA Rates 10-1-2025'!$H$4,IF(Formulas!$G$5&lt;='GSA Rates 10-1-2025'!$F$4,'GSA Rates 10-1-2025'!$H$3,'GSA Rates 10-1-2025'!$H$3))))</f>
        <v>0</v>
      </c>
      <c r="N43" s="79"/>
      <c r="O43" s="79"/>
      <c r="P43" s="143" t="s">
        <v>732</v>
      </c>
      <c r="Q43" s="143"/>
      <c r="R43" s="144" t="s">
        <v>728</v>
      </c>
      <c r="S43" s="144" t="s">
        <v>733</v>
      </c>
      <c r="T43" s="158" t="s">
        <v>734</v>
      </c>
      <c r="U43" s="97"/>
    </row>
    <row r="44" spans="1:21" x14ac:dyDescent="0.3">
      <c r="A44" s="87"/>
      <c r="B44" s="87"/>
      <c r="F44" s="22"/>
      <c r="G44" s="247" t="s">
        <v>97</v>
      </c>
      <c r="H44" s="248" t="s">
        <v>100</v>
      </c>
      <c r="L44" s="159"/>
      <c r="M44" s="97"/>
      <c r="N44" s="97"/>
      <c r="O44" s="97"/>
      <c r="P44" s="160" t="s">
        <v>715</v>
      </c>
      <c r="Q44" s="160">
        <f>$M$38</f>
        <v>0</v>
      </c>
      <c r="R44" s="160">
        <f>IF($M$49&lt;&gt;$M$48,0,IF($M$49=$M$48,(($M$48*$M$40)*(COUNT($L$25:$L$31)-1)*$Q$44)))</f>
        <v>0</v>
      </c>
      <c r="S44" s="160">
        <f>IF($M$49=$M$48,0,IF($M$49&lt;&gt;$M$48,(($M$49*$M$40)*(COUNT($L$25:$L$31)-1)*Q44)))</f>
        <v>0</v>
      </c>
      <c r="T44" s="161">
        <f>IF($M$49&lt;=$M$48,0,IF(Q47&lt;=$M$48,0,IF(Q47&gt;M48,SUM($M$49*$M$40)*(COUNT($L$25:$L$31)-1)*Q44)-((M$48*$M$40)*(COUNT($L$25:$L$31)-1)*Q44)))</f>
        <v>0</v>
      </c>
      <c r="U44" s="97"/>
    </row>
    <row r="45" spans="1:21" ht="15.6" x14ac:dyDescent="0.3">
      <c r="A45" s="125"/>
      <c r="B45" s="51"/>
      <c r="F45" s="22"/>
      <c r="G45" s="248" t="s">
        <v>99</v>
      </c>
      <c r="H45" s="247" t="s">
        <v>102</v>
      </c>
      <c r="L45" s="126" t="s">
        <v>53</v>
      </c>
      <c r="M45" s="127">
        <f>IF($G$8=0,0,IF($M$46&gt;0,2*$M$46,IF($G$4&gt;='GSA Rates 10-1-2025'!$F$4,2*'GSA Rates 10-1-2025'!$H$4,IF(Formulas!$G$5&lt;='GSA Rates 10-1-2025'!$F$4,2*'GSA Rates 10-1-2025'!$H$3,2*'GSA Rates 10-1-2025'!$H$3))))</f>
        <v>0</v>
      </c>
      <c r="N45" s="97"/>
      <c r="O45" s="137"/>
      <c r="P45" s="162" t="s">
        <v>735</v>
      </c>
      <c r="Q45" s="162">
        <f>$M$39</f>
        <v>0</v>
      </c>
      <c r="R45" s="160">
        <f>IF($M$49&lt;&gt;$M$48,0,IF($M$49=$M$48,(($M$48*$M$40)*(COUNT($L$25:$L$31)-1)*$Q$45)))</f>
        <v>0</v>
      </c>
      <c r="S45" s="160">
        <f>IF($M$49=$M$48,0,IF($M$49&lt;&gt;$M$48,(($M$49*$M$40)*(COUNT($L$25:$L$31)-1)*Q45)))</f>
        <v>0</v>
      </c>
      <c r="T45" s="161">
        <f>IF($M$49&lt;=$M$48,0,IF($M$49&gt;$M$48,SUM($M$49*$M$40)*(COUNT($L$25:$L$31)-1)*Q45)-((M$48*$M$40)*(COUNT($L$25:$L$31)-1)*Q45))</f>
        <v>0</v>
      </c>
      <c r="U45" s="97"/>
    </row>
    <row r="46" spans="1:21" x14ac:dyDescent="0.3">
      <c r="A46" s="87"/>
      <c r="B46" s="51"/>
      <c r="F46" s="22"/>
      <c r="G46" s="247" t="s">
        <v>101</v>
      </c>
      <c r="H46" s="248" t="s">
        <v>104</v>
      </c>
      <c r="L46" s="41" t="s">
        <v>54</v>
      </c>
      <c r="M46" s="84" cm="1">
        <f t="array" ref="M46">MIN(IF($G$10='GSA Rates 10-1-2025'!$D$5:$D$1329,IF(Formulas!$G$4&lt;='GSA Rates 10-1-2025'!$G$5:$G$1329,IF(Formulas!$G$5&gt;='GSA Rates 10-1-2025'!$F$5:$F$1329,'GSA Rates 10-1-2025'!$H$5:$H$1329))))</f>
        <v>0</v>
      </c>
      <c r="N46" s="97"/>
      <c r="O46" s="97"/>
      <c r="P46" s="114">
        <f>M48</f>
        <v>0</v>
      </c>
      <c r="Q46" s="97"/>
      <c r="R46" s="148">
        <f>SUM($R$44:$R$45)</f>
        <v>0</v>
      </c>
      <c r="S46" s="148">
        <f>SUM($S$44:$S$45)</f>
        <v>0</v>
      </c>
      <c r="T46" s="163">
        <f>SUM($T$44:$T$45)</f>
        <v>0</v>
      </c>
    </row>
    <row r="47" spans="1:21" x14ac:dyDescent="0.3">
      <c r="A47" s="87"/>
      <c r="B47" s="51"/>
      <c r="F47" s="22"/>
      <c r="G47" s="248" t="s">
        <v>103</v>
      </c>
      <c r="H47" s="247" t="s">
        <v>106</v>
      </c>
      <c r="L47" s="159"/>
      <c r="M47" s="97"/>
      <c r="N47" s="138"/>
      <c r="O47" s="97"/>
      <c r="P47" s="114">
        <f>M49</f>
        <v>0</v>
      </c>
      <c r="Q47" s="146">
        <f>P47/2</f>
        <v>0</v>
      </c>
      <c r="R47" s="145" t="s">
        <v>736</v>
      </c>
      <c r="S47" s="147">
        <f>IF(M49=M48,0,IF(M37&lt;&gt;A10,S46,IF(M49&lt;M48,S46,IF(M49&gt;M48,SUM(S46-T46)))))</f>
        <v>0</v>
      </c>
      <c r="T47" s="164">
        <f>IF($M$37=$A$10,$T$46,0)</f>
        <v>0</v>
      </c>
    </row>
    <row r="48" spans="1:21" x14ac:dyDescent="0.3">
      <c r="A48" s="87"/>
      <c r="B48" s="51"/>
      <c r="F48" s="22"/>
      <c r="G48" s="247" t="s">
        <v>105</v>
      </c>
      <c r="H48" s="247" t="s">
        <v>108</v>
      </c>
      <c r="L48" s="110" t="s">
        <v>728</v>
      </c>
      <c r="M48" s="131">
        <f>IF($G$12=$A$4,$M$45,$M$43)</f>
        <v>0</v>
      </c>
      <c r="N48" s="131">
        <f>M48*M40</f>
        <v>0</v>
      </c>
      <c r="O48" s="97"/>
      <c r="P48" s="97"/>
      <c r="Q48" s="97"/>
      <c r="R48" s="97"/>
      <c r="S48" s="97"/>
      <c r="T48" s="155"/>
    </row>
    <row r="49" spans="1:20" x14ac:dyDescent="0.3">
      <c r="A49" s="87"/>
      <c r="B49" s="87"/>
      <c r="F49" s="22"/>
      <c r="G49" s="248" t="s">
        <v>107</v>
      </c>
      <c r="H49" s="248" t="s">
        <v>110</v>
      </c>
      <c r="L49" s="165" t="s">
        <v>729</v>
      </c>
      <c r="M49" s="151">
        <f>'Trip Tracker'!K36</f>
        <v>0</v>
      </c>
      <c r="N49" s="151">
        <f>M49*M40</f>
        <v>0</v>
      </c>
      <c r="O49" s="97"/>
      <c r="P49" s="97"/>
      <c r="Q49" s="97"/>
      <c r="R49" s="97"/>
      <c r="S49" s="97"/>
      <c r="T49" s="155"/>
    </row>
    <row r="50" spans="1:20" x14ac:dyDescent="0.3">
      <c r="A50" s="87"/>
      <c r="B50" s="87"/>
      <c r="F50" s="22"/>
      <c r="G50" s="248" t="s">
        <v>109</v>
      </c>
      <c r="H50" s="248" t="s">
        <v>112</v>
      </c>
      <c r="L50" s="159"/>
      <c r="M50" s="134"/>
      <c r="N50" s="134"/>
      <c r="O50" s="97"/>
      <c r="P50" s="97"/>
      <c r="Q50" s="97"/>
      <c r="R50" s="97"/>
      <c r="S50" s="97"/>
      <c r="T50" s="155"/>
    </row>
    <row r="51" spans="1:20" ht="16.2" thickBot="1" x14ac:dyDescent="0.35">
      <c r="A51" s="125"/>
      <c r="B51" s="51"/>
      <c r="F51" s="22"/>
      <c r="G51" s="247" t="s">
        <v>111</v>
      </c>
      <c r="H51" s="248" t="s">
        <v>114</v>
      </c>
      <c r="L51" s="166"/>
      <c r="M51" s="167"/>
      <c r="N51" s="167"/>
      <c r="O51" s="168"/>
      <c r="P51" s="168"/>
      <c r="Q51" s="168"/>
      <c r="R51" s="168"/>
      <c r="S51" s="168"/>
      <c r="T51" s="169"/>
    </row>
    <row r="52" spans="1:20" x14ac:dyDescent="0.3">
      <c r="A52" s="87"/>
      <c r="B52" s="51"/>
      <c r="F52" s="22"/>
      <c r="G52" s="247" t="s">
        <v>115</v>
      </c>
      <c r="H52" s="247" t="s">
        <v>116</v>
      </c>
      <c r="L52" s="97"/>
      <c r="M52" s="134"/>
      <c r="N52" s="134"/>
      <c r="O52" s="97"/>
      <c r="P52" s="97"/>
      <c r="Q52" s="97"/>
      <c r="R52" s="97"/>
      <c r="S52" s="97"/>
      <c r="T52" s="97"/>
    </row>
    <row r="53" spans="1:20" x14ac:dyDescent="0.3">
      <c r="A53" s="87"/>
      <c r="B53" s="51"/>
      <c r="F53" s="22"/>
      <c r="G53" s="248" t="s">
        <v>117</v>
      </c>
      <c r="H53" s="248" t="s">
        <v>118</v>
      </c>
      <c r="L53" s="97"/>
      <c r="M53" s="134"/>
      <c r="N53" s="134"/>
      <c r="O53" s="138"/>
      <c r="P53" s="138"/>
      <c r="Q53" s="138"/>
      <c r="R53" s="138"/>
      <c r="S53" s="138"/>
      <c r="T53" s="97"/>
    </row>
    <row r="54" spans="1:20" x14ac:dyDescent="0.3">
      <c r="A54" s="87"/>
      <c r="B54" s="51"/>
      <c r="F54" s="22"/>
      <c r="G54" s="247" t="s">
        <v>119</v>
      </c>
      <c r="H54" s="248" t="s">
        <v>120</v>
      </c>
      <c r="L54" s="95"/>
      <c r="M54" s="134"/>
      <c r="N54" s="134"/>
      <c r="O54" s="138"/>
      <c r="P54" s="138"/>
      <c r="Q54" s="138"/>
      <c r="R54" s="138"/>
      <c r="S54" s="138"/>
      <c r="T54" s="97"/>
    </row>
    <row r="55" spans="1:20" x14ac:dyDescent="0.3">
      <c r="A55" s="87"/>
      <c r="B55" s="87"/>
      <c r="F55" s="22"/>
      <c r="G55" s="247" t="s">
        <v>121</v>
      </c>
      <c r="H55" s="248" t="s">
        <v>122</v>
      </c>
      <c r="L55" s="95"/>
      <c r="M55" s="134"/>
      <c r="N55" s="134"/>
      <c r="O55" s="138"/>
      <c r="P55" s="138"/>
      <c r="Q55" s="138"/>
      <c r="R55" s="138"/>
      <c r="S55" s="138"/>
      <c r="T55" s="97"/>
    </row>
    <row r="56" spans="1:20" x14ac:dyDescent="0.3">
      <c r="A56" s="87"/>
      <c r="B56" s="115"/>
      <c r="F56" s="22"/>
      <c r="G56" s="248" t="s">
        <v>123</v>
      </c>
      <c r="H56" s="248" t="s">
        <v>124</v>
      </c>
      <c r="L56" s="140"/>
      <c r="M56" s="97"/>
      <c r="N56" s="97"/>
      <c r="O56" s="138"/>
      <c r="P56" s="138"/>
      <c r="Q56" s="138"/>
      <c r="R56" s="138"/>
      <c r="S56" s="138"/>
      <c r="T56" s="97"/>
    </row>
    <row r="57" spans="1:20" x14ac:dyDescent="0.3">
      <c r="A57" s="87"/>
      <c r="B57" s="87"/>
      <c r="F57" s="22"/>
      <c r="G57" s="248" t="s">
        <v>125</v>
      </c>
      <c r="H57" s="247" t="s">
        <v>126</v>
      </c>
      <c r="L57" s="140"/>
      <c r="M57" s="97"/>
      <c r="N57" s="97"/>
      <c r="O57" s="97"/>
      <c r="P57" s="97"/>
      <c r="Q57" s="97"/>
      <c r="R57" s="97"/>
      <c r="S57" s="114"/>
      <c r="T57" s="97"/>
    </row>
    <row r="58" spans="1:20" x14ac:dyDescent="0.3">
      <c r="F58" s="22"/>
      <c r="G58" s="247" t="s">
        <v>127</v>
      </c>
      <c r="H58" s="247" t="s">
        <v>128</v>
      </c>
      <c r="L58" s="140"/>
      <c r="M58" s="97"/>
      <c r="N58" s="97"/>
      <c r="O58" s="97"/>
      <c r="P58" s="97"/>
      <c r="Q58" s="97"/>
      <c r="R58" s="97"/>
      <c r="S58" s="95"/>
      <c r="T58" s="97"/>
    </row>
    <row r="59" spans="1:20" x14ac:dyDescent="0.3">
      <c r="F59" s="22"/>
      <c r="G59" s="248" t="s">
        <v>129</v>
      </c>
      <c r="H59" s="248" t="s">
        <v>130</v>
      </c>
      <c r="L59" s="97"/>
      <c r="M59" s="79"/>
      <c r="N59" s="97"/>
      <c r="O59" s="97"/>
      <c r="P59" s="97"/>
      <c r="Q59" s="97"/>
      <c r="R59" s="97"/>
      <c r="S59" s="114"/>
      <c r="T59" s="97"/>
    </row>
    <row r="60" spans="1:20" x14ac:dyDescent="0.3">
      <c r="F60" s="22"/>
      <c r="G60" s="248" t="s">
        <v>131</v>
      </c>
      <c r="H60" s="247" t="s">
        <v>132</v>
      </c>
      <c r="L60" s="97"/>
      <c r="M60" s="79"/>
      <c r="N60" s="97"/>
      <c r="O60" s="97"/>
      <c r="P60" s="97"/>
      <c r="Q60" s="97"/>
      <c r="R60" s="97"/>
      <c r="S60" s="114"/>
      <c r="T60" s="97"/>
    </row>
    <row r="61" spans="1:20" x14ac:dyDescent="0.3">
      <c r="F61" s="22"/>
      <c r="G61" s="247" t="s">
        <v>133</v>
      </c>
      <c r="H61" s="248" t="s">
        <v>134</v>
      </c>
      <c r="L61" s="139"/>
      <c r="M61" s="79"/>
      <c r="N61" s="97"/>
      <c r="O61" s="97"/>
      <c r="P61" s="97"/>
      <c r="Q61" s="97"/>
      <c r="R61" s="97"/>
      <c r="S61" s="114"/>
      <c r="T61" s="97"/>
    </row>
    <row r="62" spans="1:20" x14ac:dyDescent="0.3">
      <c r="F62" s="22"/>
      <c r="G62" s="248" t="s">
        <v>135</v>
      </c>
      <c r="H62" s="248" t="s">
        <v>136</v>
      </c>
      <c r="L62" s="139"/>
      <c r="M62" s="97"/>
      <c r="N62" s="97"/>
      <c r="O62" s="97"/>
      <c r="P62" s="97"/>
      <c r="Q62" s="97"/>
      <c r="R62" s="97"/>
      <c r="S62" s="114"/>
      <c r="T62" s="97"/>
    </row>
    <row r="63" spans="1:20" x14ac:dyDescent="0.3">
      <c r="F63" s="22"/>
      <c r="G63" s="248" t="s">
        <v>137</v>
      </c>
      <c r="H63" s="248" t="s">
        <v>138</v>
      </c>
      <c r="L63" s="95"/>
      <c r="M63" s="135"/>
      <c r="N63" s="79"/>
      <c r="O63" s="97"/>
      <c r="P63" s="97"/>
      <c r="Q63" s="97"/>
      <c r="R63" s="97"/>
      <c r="S63" s="114"/>
      <c r="T63" s="97"/>
    </row>
    <row r="64" spans="1:20" x14ac:dyDescent="0.3">
      <c r="F64" s="22"/>
      <c r="G64" s="248" t="s">
        <v>139</v>
      </c>
      <c r="H64" s="247" t="s">
        <v>140</v>
      </c>
      <c r="L64" s="95"/>
      <c r="M64" s="135"/>
      <c r="N64" s="79"/>
      <c r="O64" s="97"/>
      <c r="P64" s="97"/>
      <c r="Q64" s="97"/>
      <c r="R64" s="97"/>
      <c r="S64" s="114"/>
      <c r="T64" s="97"/>
    </row>
    <row r="65" spans="6:20" x14ac:dyDescent="0.3">
      <c r="F65" s="22"/>
      <c r="G65" s="248" t="s">
        <v>141</v>
      </c>
      <c r="H65" s="248" t="s">
        <v>142</v>
      </c>
      <c r="L65" s="95"/>
      <c r="M65" s="135"/>
      <c r="N65" s="79"/>
      <c r="O65" s="97"/>
      <c r="P65" s="97"/>
      <c r="Q65" s="97"/>
      <c r="R65" s="97"/>
      <c r="S65" s="79"/>
      <c r="T65" s="97"/>
    </row>
    <row r="66" spans="6:20" x14ac:dyDescent="0.3">
      <c r="F66" s="22"/>
      <c r="G66" s="248" t="s">
        <v>143</v>
      </c>
      <c r="H66" s="247" t="s">
        <v>144</v>
      </c>
      <c r="L66" s="95"/>
      <c r="M66" s="135"/>
      <c r="N66" s="79"/>
      <c r="O66" s="97"/>
      <c r="P66" s="97"/>
      <c r="Q66" s="97"/>
      <c r="R66" s="97"/>
      <c r="S66" s="79"/>
      <c r="T66" s="97"/>
    </row>
    <row r="67" spans="6:20" x14ac:dyDescent="0.3">
      <c r="F67" s="22"/>
      <c r="G67" s="248" t="s">
        <v>145</v>
      </c>
      <c r="H67" s="247" t="s">
        <v>146</v>
      </c>
      <c r="L67" s="95"/>
      <c r="M67" s="97"/>
      <c r="N67" s="97"/>
      <c r="O67" s="97"/>
      <c r="P67" s="97"/>
      <c r="Q67" s="97"/>
      <c r="R67" s="97"/>
      <c r="S67" s="97"/>
      <c r="T67" s="97"/>
    </row>
    <row r="68" spans="6:20" x14ac:dyDescent="0.3">
      <c r="F68" s="22"/>
      <c r="G68" s="247" t="s">
        <v>149</v>
      </c>
      <c r="H68" s="248" t="s">
        <v>148</v>
      </c>
      <c r="L68" s="95"/>
      <c r="M68" s="137"/>
      <c r="N68" s="137"/>
      <c r="O68" s="97"/>
      <c r="P68" s="97"/>
      <c r="Q68" s="97"/>
      <c r="R68" s="97"/>
      <c r="S68" s="97"/>
      <c r="T68" s="97"/>
    </row>
    <row r="69" spans="6:20" x14ac:dyDescent="0.3">
      <c r="F69" s="22"/>
      <c r="G69" s="247" t="s">
        <v>151</v>
      </c>
      <c r="H69" s="247" t="s">
        <v>150</v>
      </c>
      <c r="L69" s="97"/>
      <c r="M69" s="97"/>
      <c r="N69" s="97"/>
      <c r="O69" s="97"/>
      <c r="P69" s="97"/>
      <c r="Q69" s="97"/>
      <c r="R69" s="97"/>
      <c r="S69" s="97"/>
      <c r="T69" s="97"/>
    </row>
    <row r="70" spans="6:20" x14ac:dyDescent="0.3">
      <c r="F70" s="22"/>
      <c r="G70" s="248" t="s">
        <v>153</v>
      </c>
      <c r="H70" s="248" t="s">
        <v>152</v>
      </c>
      <c r="L70" s="97"/>
      <c r="M70" s="97"/>
      <c r="N70" s="97"/>
      <c r="O70" s="97"/>
      <c r="P70" s="95"/>
      <c r="Q70" s="97"/>
      <c r="R70" s="79"/>
      <c r="S70" s="97"/>
      <c r="T70" s="97"/>
    </row>
    <row r="71" spans="6:20" x14ac:dyDescent="0.3">
      <c r="F71" s="22"/>
      <c r="G71" s="247" t="s">
        <v>155</v>
      </c>
      <c r="H71" s="247" t="s">
        <v>154</v>
      </c>
      <c r="L71" s="97"/>
      <c r="M71" s="97"/>
      <c r="N71" s="97"/>
      <c r="O71" s="97"/>
      <c r="P71" s="97"/>
      <c r="Q71" s="136"/>
      <c r="R71" s="79"/>
      <c r="S71" s="97"/>
      <c r="T71" s="97"/>
    </row>
    <row r="72" spans="6:20" x14ac:dyDescent="0.3">
      <c r="F72" s="22"/>
      <c r="G72" s="248" t="s">
        <v>157</v>
      </c>
      <c r="H72" s="247" t="s">
        <v>156</v>
      </c>
      <c r="L72" s="97"/>
      <c r="M72" s="97"/>
      <c r="N72" s="97"/>
      <c r="O72" s="97"/>
      <c r="P72" s="97"/>
      <c r="Q72" s="136"/>
      <c r="R72" s="79"/>
      <c r="S72" s="97"/>
      <c r="T72" s="97"/>
    </row>
    <row r="73" spans="6:20" x14ac:dyDescent="0.3">
      <c r="F73" s="22"/>
      <c r="G73" s="247" t="s">
        <v>158</v>
      </c>
      <c r="H73" s="23"/>
      <c r="L73" s="95"/>
      <c r="M73" s="97"/>
      <c r="N73" s="97"/>
      <c r="O73" s="97"/>
      <c r="P73" s="97"/>
      <c r="Q73" s="136"/>
      <c r="R73" s="79"/>
      <c r="S73" s="97"/>
      <c r="T73" s="97"/>
    </row>
    <row r="74" spans="6:20" x14ac:dyDescent="0.3">
      <c r="F74" s="22"/>
      <c r="G74" s="248" t="s">
        <v>159</v>
      </c>
      <c r="H74" s="23"/>
      <c r="L74" s="95"/>
      <c r="M74" s="97"/>
      <c r="N74" s="138"/>
      <c r="O74" s="97"/>
      <c r="P74" s="97"/>
      <c r="Q74" s="97"/>
      <c r="R74" s="97"/>
      <c r="S74" s="97"/>
      <c r="T74" s="97"/>
    </row>
    <row r="75" spans="6:20" x14ac:dyDescent="0.3">
      <c r="F75" s="22"/>
      <c r="G75" s="248" t="s">
        <v>160</v>
      </c>
      <c r="H75" s="23"/>
      <c r="L75" s="97"/>
      <c r="M75" s="97"/>
      <c r="N75" s="138"/>
      <c r="O75" s="137"/>
      <c r="P75" s="137"/>
      <c r="Q75" s="137"/>
      <c r="R75" s="137"/>
      <c r="S75" s="137"/>
      <c r="T75" s="97"/>
    </row>
    <row r="76" spans="6:20" x14ac:dyDescent="0.3">
      <c r="F76" s="22"/>
      <c r="G76" s="248" t="s">
        <v>161</v>
      </c>
      <c r="H76" s="23"/>
      <c r="L76" s="97"/>
      <c r="M76" s="97"/>
      <c r="N76" s="138"/>
      <c r="O76" s="97"/>
      <c r="P76" s="97"/>
      <c r="Q76" s="97"/>
      <c r="R76" s="97"/>
      <c r="S76" s="97"/>
      <c r="T76" s="97"/>
    </row>
    <row r="77" spans="6:20" x14ac:dyDescent="0.3">
      <c r="F77" s="22"/>
      <c r="G77" s="247" t="s">
        <v>162</v>
      </c>
      <c r="H77" s="23"/>
      <c r="L77" s="97"/>
      <c r="M77" s="97"/>
      <c r="N77" s="138"/>
      <c r="O77" s="97"/>
      <c r="P77" s="97"/>
      <c r="Q77" s="97"/>
      <c r="R77" s="97"/>
      <c r="S77" s="97"/>
      <c r="T77" s="97"/>
    </row>
    <row r="78" spans="6:20" x14ac:dyDescent="0.3">
      <c r="F78" s="22"/>
      <c r="G78" s="247" t="s">
        <v>163</v>
      </c>
      <c r="H78" s="23"/>
      <c r="L78" s="139"/>
      <c r="M78" s="97"/>
      <c r="N78" s="97"/>
      <c r="O78" s="97"/>
      <c r="P78" s="97"/>
      <c r="Q78" s="97"/>
      <c r="R78" s="97"/>
      <c r="S78" s="97"/>
      <c r="T78" s="97"/>
    </row>
    <row r="79" spans="6:20" x14ac:dyDescent="0.3">
      <c r="F79" s="22"/>
      <c r="G79" s="247" t="s">
        <v>164</v>
      </c>
      <c r="H79" s="23"/>
      <c r="L79" s="95"/>
      <c r="M79" s="97"/>
      <c r="N79" s="97"/>
      <c r="O79" s="97"/>
      <c r="P79" s="97"/>
      <c r="Q79" s="97"/>
      <c r="R79" s="97"/>
      <c r="S79" s="97"/>
      <c r="T79" s="97"/>
    </row>
    <row r="80" spans="6:20" x14ac:dyDescent="0.3">
      <c r="F80" s="22"/>
      <c r="G80" s="248" t="s">
        <v>165</v>
      </c>
      <c r="H80" s="23"/>
      <c r="L80" s="141"/>
      <c r="M80" s="97"/>
      <c r="N80" s="97"/>
      <c r="O80" s="97"/>
      <c r="P80" s="97"/>
      <c r="Q80" s="97"/>
      <c r="R80" s="97"/>
      <c r="S80" s="97"/>
      <c r="T80" s="95"/>
    </row>
    <row r="81" spans="6:20" x14ac:dyDescent="0.3">
      <c r="F81" s="22"/>
      <c r="G81" s="248" t="s">
        <v>166</v>
      </c>
      <c r="H81" s="23"/>
      <c r="L81" s="141"/>
      <c r="M81" s="97"/>
      <c r="N81" s="97"/>
      <c r="O81" s="138"/>
      <c r="P81" s="138"/>
      <c r="Q81" s="138"/>
      <c r="R81" s="138"/>
      <c r="S81" s="138"/>
      <c r="T81" s="79"/>
    </row>
    <row r="82" spans="6:20" x14ac:dyDescent="0.3">
      <c r="F82" s="22"/>
      <c r="G82" s="247" t="s">
        <v>167</v>
      </c>
      <c r="H82" s="23"/>
      <c r="L82" s="141"/>
      <c r="M82" s="97"/>
      <c r="N82" s="97"/>
      <c r="O82" s="138"/>
      <c r="P82" s="138"/>
      <c r="Q82" s="138"/>
      <c r="R82" s="138"/>
      <c r="S82" s="138"/>
      <c r="T82" s="79"/>
    </row>
    <row r="83" spans="6:20" x14ac:dyDescent="0.3">
      <c r="F83" s="22"/>
      <c r="G83" s="247" t="s">
        <v>168</v>
      </c>
      <c r="H83" s="23"/>
      <c r="L83" s="141"/>
      <c r="M83" s="97"/>
      <c r="N83" s="97"/>
      <c r="O83" s="138"/>
      <c r="P83" s="138"/>
      <c r="Q83" s="138"/>
      <c r="R83" s="138"/>
      <c r="S83" s="138"/>
      <c r="T83" s="79"/>
    </row>
    <row r="84" spans="6:20" x14ac:dyDescent="0.3">
      <c r="F84" s="22"/>
      <c r="G84" s="248" t="s">
        <v>169</v>
      </c>
      <c r="H84" s="23"/>
      <c r="L84" s="141"/>
      <c r="M84" s="97"/>
      <c r="N84" s="97"/>
      <c r="O84" s="138"/>
      <c r="P84" s="138"/>
      <c r="Q84" s="138"/>
      <c r="R84" s="138"/>
      <c r="S84" s="138"/>
      <c r="T84" s="79"/>
    </row>
    <row r="85" spans="6:20" x14ac:dyDescent="0.3">
      <c r="F85" s="22"/>
      <c r="G85" s="247" t="s">
        <v>170</v>
      </c>
      <c r="H85" s="23"/>
      <c r="L85" s="141"/>
      <c r="M85" s="97"/>
      <c r="N85" s="97"/>
      <c r="O85" s="97"/>
      <c r="P85" s="97"/>
      <c r="Q85" s="97"/>
      <c r="R85" s="97"/>
      <c r="S85" s="97"/>
      <c r="T85" s="79"/>
    </row>
    <row r="86" spans="6:20" x14ac:dyDescent="0.3">
      <c r="F86" s="22"/>
      <c r="G86" s="248" t="s">
        <v>171</v>
      </c>
      <c r="H86" s="23"/>
      <c r="L86" s="141"/>
      <c r="M86" s="97"/>
      <c r="N86" s="97"/>
      <c r="O86" s="97"/>
      <c r="P86" s="97"/>
      <c r="Q86" s="97"/>
      <c r="R86" s="97"/>
      <c r="S86" s="95"/>
      <c r="T86" s="79"/>
    </row>
    <row r="87" spans="6:20" x14ac:dyDescent="0.3">
      <c r="F87" s="22"/>
      <c r="G87" s="247" t="s">
        <v>172</v>
      </c>
      <c r="H87" s="23"/>
      <c r="L87" s="97"/>
      <c r="M87" s="97"/>
      <c r="N87" s="97"/>
      <c r="O87" s="97"/>
      <c r="P87" s="97"/>
      <c r="Q87" s="97"/>
      <c r="R87" s="97"/>
      <c r="S87" s="79"/>
      <c r="T87" s="79"/>
    </row>
    <row r="88" spans="6:20" x14ac:dyDescent="0.3">
      <c r="F88" s="22"/>
      <c r="G88" s="247" t="s">
        <v>173</v>
      </c>
      <c r="H88" s="23"/>
      <c r="L88" s="97"/>
      <c r="M88" s="97"/>
      <c r="N88" s="97"/>
      <c r="O88" s="97"/>
      <c r="P88" s="97"/>
      <c r="Q88" s="97"/>
      <c r="R88" s="97"/>
      <c r="S88" s="79"/>
      <c r="T88" s="79"/>
    </row>
    <row r="89" spans="6:20" x14ac:dyDescent="0.3">
      <c r="F89" s="22"/>
      <c r="G89" s="248" t="s">
        <v>174</v>
      </c>
      <c r="H89" s="23"/>
      <c r="L89" s="97"/>
      <c r="M89" s="97"/>
      <c r="N89" s="97"/>
      <c r="O89" s="97"/>
      <c r="P89" s="97"/>
      <c r="Q89" s="97"/>
      <c r="R89" s="97"/>
      <c r="S89" s="79"/>
      <c r="T89" s="97"/>
    </row>
    <row r="90" spans="6:20" x14ac:dyDescent="0.3">
      <c r="F90" s="22"/>
      <c r="G90" s="248" t="s">
        <v>175</v>
      </c>
      <c r="H90" s="23"/>
      <c r="L90" s="139"/>
      <c r="M90" s="79"/>
      <c r="N90" s="97"/>
      <c r="O90" s="97"/>
      <c r="P90" s="97"/>
      <c r="Q90" s="97"/>
      <c r="R90" s="97"/>
      <c r="S90" s="79"/>
      <c r="T90" s="97"/>
    </row>
    <row r="91" spans="6:20" x14ac:dyDescent="0.3">
      <c r="F91" s="22"/>
      <c r="G91" s="247" t="s">
        <v>176</v>
      </c>
      <c r="H91" s="23"/>
      <c r="L91" s="139"/>
      <c r="M91" s="97"/>
      <c r="N91" s="97"/>
      <c r="O91" s="97"/>
      <c r="P91" s="97"/>
      <c r="Q91" s="97"/>
      <c r="R91" s="97"/>
      <c r="S91" s="79"/>
      <c r="T91" s="97"/>
    </row>
    <row r="92" spans="6:20" ht="15.75" customHeight="1" x14ac:dyDescent="0.3">
      <c r="F92" s="22"/>
      <c r="G92" s="247" t="s">
        <v>177</v>
      </c>
      <c r="H92" s="23"/>
      <c r="L92" s="95"/>
      <c r="M92" s="135"/>
      <c r="N92" s="114"/>
      <c r="O92" s="97"/>
      <c r="P92" s="97"/>
      <c r="Q92" s="97"/>
      <c r="R92" s="97"/>
      <c r="S92" s="79"/>
      <c r="T92" s="97"/>
    </row>
    <row r="93" spans="6:20" x14ac:dyDescent="0.3">
      <c r="F93" s="22"/>
      <c r="G93" s="248" t="s">
        <v>178</v>
      </c>
      <c r="H93" s="23"/>
      <c r="L93" s="95"/>
      <c r="M93" s="135"/>
      <c r="N93" s="114"/>
      <c r="O93" s="97"/>
      <c r="P93" s="97"/>
      <c r="Q93" s="97"/>
      <c r="R93" s="97"/>
      <c r="S93" s="79"/>
      <c r="T93" s="97"/>
    </row>
    <row r="94" spans="6:20" x14ac:dyDescent="0.3">
      <c r="F94" s="22"/>
      <c r="G94" s="248" t="s">
        <v>179</v>
      </c>
      <c r="H94" s="23"/>
      <c r="L94" s="95"/>
      <c r="M94" s="135"/>
      <c r="N94" s="114"/>
      <c r="O94" s="97"/>
      <c r="P94" s="97"/>
      <c r="Q94" s="97"/>
      <c r="R94" s="97"/>
      <c r="S94" s="79"/>
      <c r="T94" s="97"/>
    </row>
    <row r="95" spans="6:20" x14ac:dyDescent="0.3">
      <c r="F95" s="22"/>
      <c r="G95" s="248" t="s">
        <v>180</v>
      </c>
      <c r="H95" s="23"/>
      <c r="L95" s="95"/>
      <c r="M95" s="135"/>
      <c r="N95" s="114"/>
      <c r="O95" s="97"/>
      <c r="P95" s="97"/>
      <c r="Q95" s="97"/>
      <c r="R95" s="97"/>
      <c r="S95" s="97"/>
      <c r="T95" s="97"/>
    </row>
    <row r="96" spans="6:20" x14ac:dyDescent="0.3">
      <c r="F96" s="22"/>
      <c r="G96" s="248" t="s">
        <v>181</v>
      </c>
      <c r="H96" s="23"/>
      <c r="L96" s="97"/>
      <c r="M96" s="97"/>
      <c r="N96" s="97"/>
      <c r="O96" s="97"/>
      <c r="P96" s="97"/>
      <c r="Q96" s="97"/>
      <c r="R96" s="97"/>
      <c r="S96" s="97"/>
      <c r="T96" s="97"/>
    </row>
    <row r="97" spans="6:20" x14ac:dyDescent="0.3">
      <c r="F97" s="22"/>
      <c r="G97" s="248" t="s">
        <v>182</v>
      </c>
      <c r="H97" s="23"/>
      <c r="L97" s="95"/>
      <c r="M97" s="96"/>
      <c r="N97" s="96"/>
      <c r="O97" s="97"/>
      <c r="P97" s="97"/>
      <c r="Q97" s="97"/>
      <c r="R97" s="97"/>
      <c r="S97" s="97"/>
      <c r="T97" s="97"/>
    </row>
    <row r="98" spans="6:20" x14ac:dyDescent="0.3">
      <c r="F98" s="22"/>
      <c r="G98" s="248" t="s">
        <v>183</v>
      </c>
      <c r="H98" s="23"/>
      <c r="L98" s="97"/>
      <c r="M98" s="97"/>
      <c r="N98" s="97"/>
      <c r="O98" s="97"/>
      <c r="P98" s="97"/>
      <c r="Q98" s="97"/>
      <c r="R98" s="97"/>
      <c r="S98" s="97"/>
      <c r="T98" s="97"/>
    </row>
    <row r="99" spans="6:20" x14ac:dyDescent="0.3">
      <c r="F99" s="22"/>
      <c r="G99" s="248" t="s">
        <v>184</v>
      </c>
      <c r="H99" s="23"/>
      <c r="L99" s="97"/>
      <c r="M99" s="97"/>
      <c r="N99" s="97"/>
      <c r="O99" s="97"/>
      <c r="P99" s="95"/>
      <c r="Q99" s="135"/>
      <c r="R99" s="79"/>
      <c r="S99" s="97"/>
      <c r="T99" s="97"/>
    </row>
    <row r="100" spans="6:20" x14ac:dyDescent="0.3">
      <c r="F100" s="22"/>
      <c r="G100" s="248" t="s">
        <v>185</v>
      </c>
      <c r="H100" s="23"/>
      <c r="L100" s="97"/>
      <c r="M100" s="97"/>
      <c r="N100" s="97"/>
      <c r="O100" s="97"/>
      <c r="P100" s="97"/>
      <c r="Q100" s="135"/>
      <c r="R100" s="79"/>
      <c r="S100" s="97"/>
      <c r="T100" s="97"/>
    </row>
    <row r="101" spans="6:20" x14ac:dyDescent="0.3">
      <c r="F101" s="22"/>
      <c r="G101" s="247" t="s">
        <v>186</v>
      </c>
      <c r="H101" s="23"/>
      <c r="L101" s="97"/>
      <c r="M101" s="97"/>
      <c r="N101" s="97"/>
      <c r="O101" s="97"/>
      <c r="P101" s="97"/>
      <c r="Q101" s="135"/>
      <c r="R101" s="79"/>
      <c r="S101" s="97"/>
      <c r="T101" s="97"/>
    </row>
    <row r="102" spans="6:20" x14ac:dyDescent="0.3">
      <c r="F102" s="22"/>
      <c r="G102" s="248" t="s">
        <v>187</v>
      </c>
      <c r="H102" s="23"/>
      <c r="L102" s="97"/>
      <c r="M102" s="97"/>
      <c r="N102" s="97"/>
      <c r="O102" s="97"/>
      <c r="P102" s="97"/>
      <c r="Q102" s="135"/>
      <c r="R102" s="79"/>
      <c r="S102" s="97"/>
      <c r="T102" s="97"/>
    </row>
    <row r="103" spans="6:20" x14ac:dyDescent="0.3">
      <c r="F103" s="22"/>
      <c r="G103" s="248" t="s">
        <v>188</v>
      </c>
      <c r="H103" s="23"/>
      <c r="L103" s="95"/>
      <c r="M103" s="97"/>
      <c r="N103" s="138"/>
      <c r="O103" s="97"/>
      <c r="P103" s="97"/>
      <c r="Q103" s="97"/>
      <c r="R103" s="97"/>
      <c r="S103" s="97"/>
      <c r="T103" s="97"/>
    </row>
    <row r="104" spans="6:20" x14ac:dyDescent="0.3">
      <c r="F104" s="22"/>
      <c r="G104" s="248" t="s">
        <v>189</v>
      </c>
      <c r="H104" s="23"/>
      <c r="L104" s="97"/>
      <c r="M104" s="97"/>
      <c r="N104" s="138"/>
      <c r="O104" s="96"/>
      <c r="P104" s="96"/>
      <c r="Q104" s="96"/>
      <c r="R104" s="96"/>
      <c r="S104" s="96"/>
      <c r="T104" s="97"/>
    </row>
    <row r="105" spans="6:20" x14ac:dyDescent="0.3">
      <c r="F105" s="22"/>
      <c r="G105" s="248" t="s">
        <v>190</v>
      </c>
      <c r="H105" s="23"/>
      <c r="L105" s="97"/>
      <c r="M105" s="97"/>
      <c r="N105" s="138"/>
      <c r="O105" s="97"/>
      <c r="P105" s="97"/>
      <c r="Q105" s="97"/>
      <c r="R105" s="97"/>
      <c r="S105" s="97"/>
      <c r="T105" s="97"/>
    </row>
    <row r="106" spans="6:20" x14ac:dyDescent="0.3">
      <c r="F106" s="22"/>
      <c r="G106" s="247" t="s">
        <v>191</v>
      </c>
      <c r="H106" s="23"/>
      <c r="L106" s="97"/>
      <c r="M106" s="97"/>
      <c r="N106" s="138"/>
      <c r="O106" s="97"/>
      <c r="P106" s="97"/>
      <c r="Q106" s="97"/>
      <c r="R106" s="97"/>
      <c r="S106" s="97"/>
      <c r="T106" s="97"/>
    </row>
    <row r="107" spans="6:20" x14ac:dyDescent="0.3">
      <c r="F107" s="22"/>
      <c r="G107" s="248" t="s">
        <v>192</v>
      </c>
      <c r="H107" s="23"/>
      <c r="L107" s="97"/>
      <c r="M107" s="97"/>
      <c r="N107" s="97"/>
      <c r="O107" s="97"/>
      <c r="P107" s="97"/>
      <c r="Q107" s="97"/>
      <c r="R107" s="97"/>
      <c r="S107" s="97"/>
      <c r="T107" s="97"/>
    </row>
    <row r="108" spans="6:20" x14ac:dyDescent="0.3">
      <c r="F108" s="22"/>
      <c r="G108" s="247" t="s">
        <v>193</v>
      </c>
      <c r="H108" s="23"/>
      <c r="L108" s="95"/>
      <c r="M108" s="97"/>
      <c r="N108" s="97"/>
      <c r="O108" s="97"/>
      <c r="P108" s="97"/>
      <c r="Q108" s="97"/>
      <c r="R108" s="97"/>
      <c r="S108" s="97"/>
      <c r="T108" s="97"/>
    </row>
    <row r="109" spans="6:20" x14ac:dyDescent="0.3">
      <c r="F109" s="22"/>
      <c r="G109" s="247" t="s">
        <v>194</v>
      </c>
      <c r="H109" s="23"/>
      <c r="L109" s="141"/>
      <c r="M109" s="97"/>
      <c r="N109" s="97"/>
      <c r="O109" s="97"/>
      <c r="P109" s="97"/>
      <c r="Q109" s="97"/>
      <c r="R109" s="97"/>
      <c r="S109" s="97"/>
      <c r="T109" s="95"/>
    </row>
    <row r="110" spans="6:20" x14ac:dyDescent="0.3">
      <c r="F110" s="22"/>
      <c r="G110" s="247" t="s">
        <v>195</v>
      </c>
      <c r="H110" s="23"/>
      <c r="L110" s="141"/>
      <c r="M110" s="97"/>
      <c r="N110" s="97"/>
      <c r="O110" s="138"/>
      <c r="P110" s="138"/>
      <c r="Q110" s="138"/>
      <c r="R110" s="138"/>
      <c r="S110" s="138"/>
      <c r="T110" s="79"/>
    </row>
    <row r="111" spans="6:20" x14ac:dyDescent="0.3">
      <c r="F111" s="22"/>
      <c r="G111" s="247" t="s">
        <v>196</v>
      </c>
      <c r="H111" s="23"/>
      <c r="L111" s="141"/>
      <c r="M111" s="97"/>
      <c r="N111" s="97"/>
      <c r="O111" s="138"/>
      <c r="P111" s="138"/>
      <c r="Q111" s="138"/>
      <c r="R111" s="138"/>
      <c r="S111" s="138"/>
      <c r="T111" s="79"/>
    </row>
    <row r="112" spans="6:20" x14ac:dyDescent="0.3">
      <c r="F112" s="22"/>
      <c r="G112" s="247" t="s">
        <v>197</v>
      </c>
      <c r="H112" s="23"/>
      <c r="L112" s="141"/>
      <c r="M112" s="97"/>
      <c r="N112" s="97"/>
      <c r="O112" s="138"/>
      <c r="P112" s="138"/>
      <c r="Q112" s="138"/>
      <c r="R112" s="138"/>
      <c r="S112" s="138"/>
      <c r="T112" s="79"/>
    </row>
    <row r="113" spans="6:20" x14ac:dyDescent="0.3">
      <c r="F113" s="22"/>
      <c r="G113" s="247" t="s">
        <v>198</v>
      </c>
      <c r="H113" s="23"/>
      <c r="L113" s="141"/>
      <c r="M113" s="97"/>
      <c r="N113" s="97"/>
      <c r="O113" s="138"/>
      <c r="P113" s="138"/>
      <c r="Q113" s="138"/>
      <c r="R113" s="138"/>
      <c r="S113" s="138"/>
      <c r="T113" s="79"/>
    </row>
    <row r="114" spans="6:20" x14ac:dyDescent="0.3">
      <c r="F114" s="22"/>
      <c r="G114" s="247" t="s">
        <v>199</v>
      </c>
      <c r="H114" s="23"/>
      <c r="L114" s="141"/>
      <c r="M114" s="97"/>
      <c r="N114" s="97"/>
      <c r="O114" s="97"/>
      <c r="P114" s="97"/>
      <c r="Q114" s="97"/>
      <c r="R114" s="97"/>
      <c r="S114" s="97"/>
      <c r="T114" s="79"/>
    </row>
    <row r="115" spans="6:20" x14ac:dyDescent="0.3">
      <c r="F115" s="22"/>
      <c r="G115" s="247" t="s">
        <v>200</v>
      </c>
      <c r="H115" s="23"/>
      <c r="L115" s="141"/>
      <c r="M115" s="97"/>
      <c r="N115" s="97"/>
      <c r="O115" s="97"/>
      <c r="P115" s="97"/>
      <c r="Q115" s="97"/>
      <c r="R115" s="97"/>
      <c r="S115" s="95"/>
      <c r="T115" s="79"/>
    </row>
    <row r="116" spans="6:20" x14ac:dyDescent="0.3">
      <c r="F116" s="22"/>
      <c r="G116" s="247" t="s">
        <v>201</v>
      </c>
      <c r="H116" s="23"/>
      <c r="L116" s="97"/>
      <c r="M116" s="97"/>
      <c r="N116" s="97"/>
      <c r="O116" s="97"/>
      <c r="P116" s="97"/>
      <c r="Q116" s="97"/>
      <c r="R116" s="97"/>
      <c r="S116" s="79"/>
      <c r="T116" s="79"/>
    </row>
    <row r="117" spans="6:20" x14ac:dyDescent="0.3">
      <c r="F117" s="22"/>
      <c r="G117" s="248" t="s">
        <v>202</v>
      </c>
      <c r="H117" s="23"/>
      <c r="L117" s="97"/>
      <c r="M117" s="97"/>
      <c r="N117" s="97"/>
      <c r="O117" s="97"/>
      <c r="P117" s="97"/>
      <c r="Q117" s="97"/>
      <c r="R117" s="97"/>
      <c r="S117" s="79"/>
      <c r="T117" s="79"/>
    </row>
    <row r="118" spans="6:20" x14ac:dyDescent="0.3">
      <c r="F118" s="22"/>
      <c r="G118" s="247" t="s">
        <v>203</v>
      </c>
      <c r="H118" s="23"/>
      <c r="L118" s="97"/>
      <c r="M118" s="97"/>
      <c r="N118" s="97"/>
      <c r="O118" s="97"/>
      <c r="P118" s="97"/>
      <c r="Q118" s="97"/>
      <c r="R118" s="97"/>
      <c r="S118" s="79"/>
      <c r="T118" s="97"/>
    </row>
    <row r="119" spans="6:20" x14ac:dyDescent="0.3">
      <c r="F119" s="22"/>
      <c r="G119" s="248" t="s">
        <v>204</v>
      </c>
      <c r="H119" s="23"/>
      <c r="L119" s="139"/>
      <c r="M119" s="79"/>
      <c r="N119" s="97"/>
      <c r="O119" s="97"/>
      <c r="P119" s="97"/>
      <c r="Q119" s="97"/>
      <c r="R119" s="97"/>
      <c r="S119" s="79"/>
      <c r="T119" s="97"/>
    </row>
    <row r="120" spans="6:20" x14ac:dyDescent="0.3">
      <c r="F120" s="22"/>
      <c r="G120" s="248" t="s">
        <v>205</v>
      </c>
      <c r="H120" s="23"/>
      <c r="O120" s="97"/>
      <c r="P120" s="97"/>
      <c r="Q120" s="97"/>
      <c r="R120" s="97"/>
      <c r="S120" s="79"/>
      <c r="T120" s="97"/>
    </row>
    <row r="121" spans="6:20" x14ac:dyDescent="0.3">
      <c r="F121" s="22"/>
      <c r="G121" s="248" t="s">
        <v>206</v>
      </c>
      <c r="H121" s="23"/>
      <c r="O121" s="97"/>
      <c r="P121" s="97"/>
      <c r="Q121" s="97"/>
      <c r="R121" s="97"/>
      <c r="S121" s="79"/>
    </row>
    <row r="122" spans="6:20" x14ac:dyDescent="0.3">
      <c r="F122" s="22"/>
      <c r="G122" s="248" t="s">
        <v>207</v>
      </c>
      <c r="H122" s="23"/>
      <c r="O122" s="97"/>
      <c r="P122" s="97"/>
      <c r="Q122" s="97"/>
      <c r="R122" s="97"/>
      <c r="S122" s="79"/>
    </row>
    <row r="123" spans="6:20" x14ac:dyDescent="0.3">
      <c r="F123" s="22"/>
      <c r="G123" s="248" t="s">
        <v>208</v>
      </c>
      <c r="H123" s="23"/>
      <c r="O123" s="97"/>
      <c r="P123" s="97"/>
      <c r="Q123" s="97"/>
      <c r="R123" s="97"/>
      <c r="S123" s="79"/>
    </row>
    <row r="124" spans="6:20" x14ac:dyDescent="0.3">
      <c r="F124" s="22"/>
      <c r="G124" s="248" t="s">
        <v>209</v>
      </c>
      <c r="H124" s="23"/>
      <c r="O124" s="139"/>
      <c r="P124" s="97"/>
      <c r="Q124" s="97"/>
      <c r="R124" s="97"/>
      <c r="S124" s="97"/>
    </row>
    <row r="125" spans="6:20" x14ac:dyDescent="0.3">
      <c r="F125" s="22"/>
      <c r="G125" s="247" t="s">
        <v>210</v>
      </c>
      <c r="H125" s="23"/>
      <c r="O125" s="142"/>
      <c r="P125" s="97"/>
      <c r="Q125" s="97"/>
      <c r="R125" s="97"/>
      <c r="S125" s="97"/>
    </row>
    <row r="126" spans="6:20" x14ac:dyDescent="0.3">
      <c r="F126" s="22"/>
      <c r="G126" s="248" t="s">
        <v>211</v>
      </c>
      <c r="H126" s="23"/>
      <c r="O126" s="97"/>
      <c r="P126" s="97"/>
      <c r="Q126" s="97"/>
      <c r="R126" s="97"/>
      <c r="S126" s="97"/>
    </row>
    <row r="127" spans="6:20" x14ac:dyDescent="0.3">
      <c r="F127" s="22"/>
      <c r="G127" s="248" t="s">
        <v>212</v>
      </c>
      <c r="H127" s="23"/>
    </row>
    <row r="128" spans="6:20" x14ac:dyDescent="0.3">
      <c r="F128" s="22"/>
      <c r="G128" s="248" t="s">
        <v>213</v>
      </c>
      <c r="H128" s="23"/>
    </row>
    <row r="129" spans="6:8" x14ac:dyDescent="0.3">
      <c r="F129" s="22"/>
      <c r="G129" s="247" t="s">
        <v>214</v>
      </c>
      <c r="H129" s="23"/>
    </row>
    <row r="130" spans="6:8" x14ac:dyDescent="0.3">
      <c r="F130" s="22"/>
      <c r="G130" s="247" t="s">
        <v>215</v>
      </c>
      <c r="H130" s="23"/>
    </row>
    <row r="131" spans="6:8" x14ac:dyDescent="0.3">
      <c r="F131" s="22"/>
      <c r="G131" s="247" t="s">
        <v>216</v>
      </c>
      <c r="H131" s="23"/>
    </row>
    <row r="132" spans="6:8" x14ac:dyDescent="0.3">
      <c r="F132" s="22"/>
      <c r="G132" s="247" t="s">
        <v>217</v>
      </c>
      <c r="H132" s="23"/>
    </row>
    <row r="133" spans="6:8" x14ac:dyDescent="0.3">
      <c r="F133" s="22"/>
      <c r="G133" s="248" t="s">
        <v>218</v>
      </c>
      <c r="H133" s="23"/>
    </row>
    <row r="134" spans="6:8" x14ac:dyDescent="0.3">
      <c r="F134" s="22"/>
      <c r="G134" s="248" t="s">
        <v>219</v>
      </c>
      <c r="H134" s="23"/>
    </row>
    <row r="135" spans="6:8" x14ac:dyDescent="0.3">
      <c r="F135" s="22"/>
      <c r="G135" s="248" t="s">
        <v>220</v>
      </c>
      <c r="H135" s="23"/>
    </row>
    <row r="136" spans="6:8" x14ac:dyDescent="0.3">
      <c r="F136" s="22"/>
      <c r="G136" s="247" t="s">
        <v>221</v>
      </c>
      <c r="H136" s="23"/>
    </row>
    <row r="137" spans="6:8" x14ac:dyDescent="0.3">
      <c r="F137" s="22"/>
      <c r="G137" s="247" t="s">
        <v>222</v>
      </c>
      <c r="H137" s="23"/>
    </row>
    <row r="138" spans="6:8" x14ac:dyDescent="0.3">
      <c r="F138" s="22"/>
      <c r="G138" s="247" t="s">
        <v>223</v>
      </c>
      <c r="H138" s="23"/>
    </row>
    <row r="139" spans="6:8" x14ac:dyDescent="0.3">
      <c r="F139" s="22"/>
      <c r="G139" s="248" t="s">
        <v>224</v>
      </c>
      <c r="H139" s="23"/>
    </row>
    <row r="140" spans="6:8" x14ac:dyDescent="0.3">
      <c r="F140" s="22"/>
      <c r="G140" s="248" t="s">
        <v>225</v>
      </c>
      <c r="H140" s="23"/>
    </row>
    <row r="141" spans="6:8" x14ac:dyDescent="0.3">
      <c r="F141" s="22"/>
      <c r="G141" s="247" t="s">
        <v>226</v>
      </c>
      <c r="H141" s="23"/>
    </row>
    <row r="142" spans="6:8" x14ac:dyDescent="0.3">
      <c r="F142" s="22"/>
      <c r="G142" s="247" t="s">
        <v>227</v>
      </c>
      <c r="H142" s="23"/>
    </row>
    <row r="143" spans="6:8" x14ac:dyDescent="0.3">
      <c r="F143" s="22"/>
      <c r="G143" s="248" t="s">
        <v>228</v>
      </c>
      <c r="H143" s="23"/>
    </row>
    <row r="144" spans="6:8" x14ac:dyDescent="0.3">
      <c r="F144" s="22"/>
      <c r="G144" s="248" t="s">
        <v>229</v>
      </c>
      <c r="H144" s="23"/>
    </row>
    <row r="145" spans="6:8" x14ac:dyDescent="0.3">
      <c r="F145" s="22"/>
      <c r="G145" s="248" t="s">
        <v>230</v>
      </c>
      <c r="H145" s="23"/>
    </row>
    <row r="146" spans="6:8" x14ac:dyDescent="0.3">
      <c r="F146" s="22"/>
      <c r="G146" s="248" t="s">
        <v>231</v>
      </c>
      <c r="H146" s="23"/>
    </row>
    <row r="147" spans="6:8" x14ac:dyDescent="0.3">
      <c r="F147" s="22"/>
      <c r="G147" s="247" t="s">
        <v>232</v>
      </c>
      <c r="H147" s="23"/>
    </row>
    <row r="148" spans="6:8" x14ac:dyDescent="0.3">
      <c r="F148" s="22"/>
      <c r="G148" s="247" t="s">
        <v>233</v>
      </c>
      <c r="H148" s="23"/>
    </row>
    <row r="149" spans="6:8" x14ac:dyDescent="0.3">
      <c r="F149" s="22"/>
      <c r="G149" s="247" t="s">
        <v>234</v>
      </c>
      <c r="H149" s="23"/>
    </row>
    <row r="150" spans="6:8" x14ac:dyDescent="0.3">
      <c r="F150" s="22"/>
      <c r="G150" s="247" t="s">
        <v>235</v>
      </c>
      <c r="H150" s="23"/>
    </row>
    <row r="151" spans="6:8" x14ac:dyDescent="0.3">
      <c r="F151" s="22"/>
      <c r="G151" s="247" t="s">
        <v>236</v>
      </c>
      <c r="H151" s="23"/>
    </row>
    <row r="152" spans="6:8" x14ac:dyDescent="0.3">
      <c r="F152" s="22"/>
      <c r="G152" s="247" t="s">
        <v>237</v>
      </c>
      <c r="H152" s="23"/>
    </row>
    <row r="153" spans="6:8" x14ac:dyDescent="0.3">
      <c r="F153" s="22"/>
      <c r="G153" s="247" t="s">
        <v>238</v>
      </c>
      <c r="H153" s="23"/>
    </row>
    <row r="154" spans="6:8" x14ac:dyDescent="0.3">
      <c r="F154" s="22"/>
      <c r="G154" s="248" t="s">
        <v>239</v>
      </c>
      <c r="H154" s="23"/>
    </row>
    <row r="155" spans="6:8" x14ac:dyDescent="0.3">
      <c r="F155" s="22"/>
      <c r="G155" s="248" t="s">
        <v>1145</v>
      </c>
      <c r="H155" s="23"/>
    </row>
    <row r="156" spans="6:8" x14ac:dyDescent="0.3">
      <c r="F156" s="22"/>
      <c r="G156" s="247" t="s">
        <v>240</v>
      </c>
      <c r="H156" s="23"/>
    </row>
    <row r="157" spans="6:8" x14ac:dyDescent="0.3">
      <c r="F157" s="22"/>
      <c r="G157" s="248" t="s">
        <v>241</v>
      </c>
      <c r="H157" s="23"/>
    </row>
    <row r="158" spans="6:8" x14ac:dyDescent="0.3">
      <c r="F158" s="22"/>
      <c r="G158" s="248" t="s">
        <v>242</v>
      </c>
      <c r="H158" s="23"/>
    </row>
    <row r="159" spans="6:8" x14ac:dyDescent="0.3">
      <c r="F159" s="22"/>
      <c r="G159" s="247" t="s">
        <v>243</v>
      </c>
      <c r="H159" s="23"/>
    </row>
    <row r="160" spans="6:8" x14ac:dyDescent="0.3">
      <c r="F160" s="22"/>
      <c r="G160" s="247" t="s">
        <v>244</v>
      </c>
      <c r="H160" s="23"/>
    </row>
    <row r="161" spans="6:8" x14ac:dyDescent="0.3">
      <c r="F161" s="22"/>
      <c r="G161" s="247" t="s">
        <v>245</v>
      </c>
      <c r="H161" s="23"/>
    </row>
    <row r="162" spans="6:8" x14ac:dyDescent="0.3">
      <c r="F162" s="22"/>
      <c r="G162" s="247" t="s">
        <v>246</v>
      </c>
      <c r="H162" s="23"/>
    </row>
    <row r="163" spans="6:8" x14ac:dyDescent="0.3">
      <c r="F163" s="22"/>
      <c r="G163" s="247" t="s">
        <v>247</v>
      </c>
      <c r="H163" s="23"/>
    </row>
    <row r="164" spans="6:8" x14ac:dyDescent="0.3">
      <c r="F164" s="22"/>
      <c r="G164" s="248" t="s">
        <v>248</v>
      </c>
      <c r="H164" s="23"/>
    </row>
    <row r="165" spans="6:8" x14ac:dyDescent="0.3">
      <c r="F165" s="22"/>
      <c r="G165" s="248" t="s">
        <v>249</v>
      </c>
      <c r="H165" s="23"/>
    </row>
    <row r="166" spans="6:8" x14ac:dyDescent="0.3">
      <c r="F166" s="22"/>
      <c r="G166" s="247" t="s">
        <v>250</v>
      </c>
      <c r="H166" s="23"/>
    </row>
    <row r="167" spans="6:8" x14ac:dyDescent="0.3">
      <c r="F167" s="22"/>
      <c r="G167" s="247" t="s">
        <v>251</v>
      </c>
      <c r="H167" s="23"/>
    </row>
    <row r="168" spans="6:8" x14ac:dyDescent="0.3">
      <c r="F168" s="22"/>
      <c r="G168" s="247" t="s">
        <v>252</v>
      </c>
      <c r="H168" s="23"/>
    </row>
    <row r="169" spans="6:8" x14ac:dyDescent="0.3">
      <c r="F169" s="22"/>
      <c r="G169" s="248" t="s">
        <v>253</v>
      </c>
      <c r="H169" s="23"/>
    </row>
    <row r="170" spans="6:8" x14ac:dyDescent="0.3">
      <c r="F170" s="22"/>
      <c r="G170" s="247" t="s">
        <v>254</v>
      </c>
      <c r="H170" s="23"/>
    </row>
    <row r="171" spans="6:8" x14ac:dyDescent="0.3">
      <c r="F171" s="22"/>
      <c r="G171" s="248" t="s">
        <v>255</v>
      </c>
      <c r="H171" s="23"/>
    </row>
    <row r="172" spans="6:8" x14ac:dyDescent="0.3">
      <c r="F172" s="22"/>
      <c r="G172" s="248" t="s">
        <v>256</v>
      </c>
      <c r="H172" s="23"/>
    </row>
    <row r="173" spans="6:8" x14ac:dyDescent="0.3">
      <c r="F173" s="22"/>
      <c r="G173" s="248" t="s">
        <v>257</v>
      </c>
      <c r="H173" s="23"/>
    </row>
    <row r="174" spans="6:8" x14ac:dyDescent="0.3">
      <c r="F174" s="22"/>
      <c r="G174" s="248" t="s">
        <v>258</v>
      </c>
      <c r="H174" s="23"/>
    </row>
    <row r="175" spans="6:8" x14ac:dyDescent="0.3">
      <c r="F175" s="22"/>
      <c r="G175" s="247" t="s">
        <v>259</v>
      </c>
      <c r="H175" s="23"/>
    </row>
    <row r="176" spans="6:8" x14ac:dyDescent="0.3">
      <c r="F176" s="22"/>
      <c r="G176" s="247" t="s">
        <v>260</v>
      </c>
      <c r="H176" s="23"/>
    </row>
    <row r="177" spans="6:8" x14ac:dyDescent="0.3">
      <c r="F177" s="22"/>
      <c r="G177" s="248" t="s">
        <v>261</v>
      </c>
      <c r="H177" s="23"/>
    </row>
    <row r="178" spans="6:8" x14ac:dyDescent="0.3">
      <c r="F178" s="22"/>
      <c r="G178" s="248" t="s">
        <v>262</v>
      </c>
      <c r="H178" s="23"/>
    </row>
    <row r="179" spans="6:8" x14ac:dyDescent="0.3">
      <c r="F179" s="22"/>
      <c r="G179" s="248" t="s">
        <v>263</v>
      </c>
      <c r="H179" s="23"/>
    </row>
    <row r="180" spans="6:8" x14ac:dyDescent="0.3">
      <c r="F180" s="22"/>
      <c r="G180" s="248" t="s">
        <v>264</v>
      </c>
      <c r="H180" s="23"/>
    </row>
    <row r="181" spans="6:8" x14ac:dyDescent="0.3">
      <c r="F181" s="22"/>
      <c r="G181" s="247" t="s">
        <v>265</v>
      </c>
      <c r="H181" s="23"/>
    </row>
    <row r="182" spans="6:8" x14ac:dyDescent="0.3">
      <c r="F182" s="22"/>
      <c r="G182" s="247" t="s">
        <v>266</v>
      </c>
      <c r="H182" s="23"/>
    </row>
    <row r="183" spans="6:8" x14ac:dyDescent="0.3">
      <c r="F183" s="22"/>
      <c r="G183" s="247" t="s">
        <v>267</v>
      </c>
      <c r="H183" s="23"/>
    </row>
    <row r="184" spans="6:8" x14ac:dyDescent="0.3">
      <c r="F184" s="22"/>
      <c r="G184" s="247" t="s">
        <v>268</v>
      </c>
      <c r="H184" s="23"/>
    </row>
    <row r="185" spans="6:8" x14ac:dyDescent="0.3">
      <c r="F185" s="22"/>
      <c r="G185" s="247" t="s">
        <v>269</v>
      </c>
      <c r="H185" s="23"/>
    </row>
    <row r="186" spans="6:8" x14ac:dyDescent="0.3">
      <c r="F186" s="22"/>
      <c r="G186" s="248" t="s">
        <v>270</v>
      </c>
      <c r="H186" s="23"/>
    </row>
    <row r="187" spans="6:8" x14ac:dyDescent="0.3">
      <c r="F187" s="22"/>
      <c r="G187" s="248" t="s">
        <v>271</v>
      </c>
      <c r="H187" s="23"/>
    </row>
    <row r="188" spans="6:8" x14ac:dyDescent="0.3">
      <c r="F188" s="22"/>
      <c r="G188" s="247" t="s">
        <v>272</v>
      </c>
      <c r="H188" s="23"/>
    </row>
    <row r="189" spans="6:8" x14ac:dyDescent="0.3">
      <c r="F189" s="22"/>
      <c r="G189" s="248" t="s">
        <v>273</v>
      </c>
      <c r="H189" s="23"/>
    </row>
    <row r="190" spans="6:8" x14ac:dyDescent="0.3">
      <c r="F190" s="22"/>
      <c r="G190" s="247" t="s">
        <v>274</v>
      </c>
      <c r="H190" s="23"/>
    </row>
    <row r="191" spans="6:8" x14ac:dyDescent="0.3">
      <c r="F191" s="22"/>
      <c r="G191" s="247" t="s">
        <v>275</v>
      </c>
      <c r="H191" s="23"/>
    </row>
    <row r="192" spans="6:8" x14ac:dyDescent="0.3">
      <c r="F192" s="22"/>
      <c r="G192" s="247" t="s">
        <v>276</v>
      </c>
      <c r="H192" s="23"/>
    </row>
    <row r="193" spans="6:8" x14ac:dyDescent="0.3">
      <c r="F193" s="22"/>
      <c r="G193" s="248" t="s">
        <v>277</v>
      </c>
      <c r="H193" s="23"/>
    </row>
    <row r="194" spans="6:8" x14ac:dyDescent="0.3">
      <c r="F194" s="22"/>
      <c r="G194" s="247" t="s">
        <v>278</v>
      </c>
      <c r="H194" s="23"/>
    </row>
    <row r="195" spans="6:8" x14ac:dyDescent="0.3">
      <c r="F195" s="22"/>
      <c r="G195" s="247" t="s">
        <v>279</v>
      </c>
      <c r="H195" s="23"/>
    </row>
    <row r="196" spans="6:8" x14ac:dyDescent="0.3">
      <c r="F196" s="22"/>
      <c r="G196" s="247" t="s">
        <v>280</v>
      </c>
      <c r="H196" s="23"/>
    </row>
    <row r="197" spans="6:8" x14ac:dyDescent="0.3">
      <c r="F197" s="22"/>
      <c r="G197" s="248" t="s">
        <v>281</v>
      </c>
      <c r="H197" s="23"/>
    </row>
    <row r="198" spans="6:8" x14ac:dyDescent="0.3">
      <c r="F198" s="22"/>
      <c r="G198" s="247" t="s">
        <v>282</v>
      </c>
      <c r="H198" s="23"/>
    </row>
    <row r="199" spans="6:8" x14ac:dyDescent="0.3">
      <c r="F199" s="22"/>
      <c r="G199" s="247" t="s">
        <v>283</v>
      </c>
      <c r="H199" s="23"/>
    </row>
    <row r="200" spans="6:8" x14ac:dyDescent="0.3">
      <c r="F200" s="22"/>
      <c r="G200" s="248" t="s">
        <v>284</v>
      </c>
      <c r="H200" s="23"/>
    </row>
    <row r="201" spans="6:8" x14ac:dyDescent="0.3">
      <c r="F201" s="22"/>
      <c r="G201" s="248" t="s">
        <v>285</v>
      </c>
      <c r="H201" s="23"/>
    </row>
    <row r="202" spans="6:8" x14ac:dyDescent="0.3">
      <c r="F202" s="22"/>
      <c r="G202" s="247" t="s">
        <v>286</v>
      </c>
      <c r="H202" s="23"/>
    </row>
    <row r="203" spans="6:8" x14ac:dyDescent="0.3">
      <c r="F203" s="22"/>
      <c r="G203" s="247" t="s">
        <v>287</v>
      </c>
      <c r="H203" s="23"/>
    </row>
    <row r="204" spans="6:8" x14ac:dyDescent="0.3">
      <c r="F204" s="22"/>
      <c r="G204" s="248" t="s">
        <v>288</v>
      </c>
      <c r="H204" s="23"/>
    </row>
    <row r="205" spans="6:8" x14ac:dyDescent="0.3">
      <c r="F205" s="22"/>
      <c r="G205" s="247" t="s">
        <v>289</v>
      </c>
      <c r="H205" s="23"/>
    </row>
    <row r="206" spans="6:8" x14ac:dyDescent="0.3">
      <c r="F206" s="22"/>
      <c r="G206" s="248" t="s">
        <v>290</v>
      </c>
      <c r="H206" s="23"/>
    </row>
    <row r="207" spans="6:8" x14ac:dyDescent="0.3">
      <c r="F207" s="22"/>
      <c r="G207" s="247" t="s">
        <v>291</v>
      </c>
      <c r="H207" s="23"/>
    </row>
    <row r="208" spans="6:8" x14ac:dyDescent="0.3">
      <c r="F208" s="22"/>
      <c r="G208" s="247" t="s">
        <v>292</v>
      </c>
      <c r="H208" s="23"/>
    </row>
    <row r="209" spans="6:8" x14ac:dyDescent="0.3">
      <c r="F209" s="22"/>
      <c r="G209" s="248" t="s">
        <v>293</v>
      </c>
      <c r="H209" s="23"/>
    </row>
    <row r="210" spans="6:8" x14ac:dyDescent="0.3">
      <c r="F210" s="22"/>
      <c r="G210" s="247" t="s">
        <v>294</v>
      </c>
      <c r="H210" s="23"/>
    </row>
    <row r="211" spans="6:8" x14ac:dyDescent="0.3">
      <c r="F211" s="22"/>
      <c r="G211" s="247" t="s">
        <v>295</v>
      </c>
      <c r="H211" s="23"/>
    </row>
    <row r="212" spans="6:8" x14ac:dyDescent="0.3">
      <c r="F212" s="22"/>
      <c r="G212" s="248" t="s">
        <v>296</v>
      </c>
      <c r="H212" s="23"/>
    </row>
    <row r="213" spans="6:8" x14ac:dyDescent="0.3">
      <c r="F213" s="22"/>
      <c r="G213" s="248" t="s">
        <v>297</v>
      </c>
      <c r="H213" s="23"/>
    </row>
    <row r="214" spans="6:8" x14ac:dyDescent="0.3">
      <c r="F214" s="22"/>
      <c r="G214" s="247" t="s">
        <v>298</v>
      </c>
      <c r="H214" s="23"/>
    </row>
    <row r="215" spans="6:8" x14ac:dyDescent="0.3">
      <c r="F215" s="22"/>
      <c r="G215" s="248" t="s">
        <v>299</v>
      </c>
      <c r="H215" s="23"/>
    </row>
    <row r="216" spans="6:8" x14ac:dyDescent="0.3">
      <c r="F216" s="22"/>
      <c r="G216" s="247" t="s">
        <v>300</v>
      </c>
      <c r="H216" s="23"/>
    </row>
    <row r="217" spans="6:8" x14ac:dyDescent="0.3">
      <c r="F217" s="22"/>
      <c r="G217" s="248" t="s">
        <v>301</v>
      </c>
      <c r="H217" s="23"/>
    </row>
    <row r="218" spans="6:8" x14ac:dyDescent="0.3">
      <c r="F218" s="22"/>
      <c r="G218" s="247" t="s">
        <v>302</v>
      </c>
      <c r="H218" s="23"/>
    </row>
    <row r="219" spans="6:8" x14ac:dyDescent="0.3">
      <c r="F219" s="22"/>
      <c r="G219" s="247" t="s">
        <v>303</v>
      </c>
      <c r="H219" s="23"/>
    </row>
    <row r="220" spans="6:8" x14ac:dyDescent="0.3">
      <c r="F220" s="22"/>
      <c r="G220" s="248" t="s">
        <v>304</v>
      </c>
      <c r="H220" s="23"/>
    </row>
    <row r="221" spans="6:8" x14ac:dyDescent="0.3">
      <c r="F221" s="22"/>
      <c r="G221" s="248" t="s">
        <v>305</v>
      </c>
      <c r="H221" s="23"/>
    </row>
    <row r="222" spans="6:8" x14ac:dyDescent="0.3">
      <c r="F222" s="22"/>
      <c r="G222" s="248" t="s">
        <v>306</v>
      </c>
      <c r="H222" s="23"/>
    </row>
    <row r="223" spans="6:8" x14ac:dyDescent="0.3">
      <c r="F223" s="22"/>
      <c r="G223" s="248" t="s">
        <v>307</v>
      </c>
      <c r="H223" s="23"/>
    </row>
    <row r="224" spans="6:8" x14ac:dyDescent="0.3">
      <c r="F224" s="22"/>
      <c r="G224" s="247" t="s">
        <v>308</v>
      </c>
      <c r="H224" s="23"/>
    </row>
    <row r="225" spans="6:8" x14ac:dyDescent="0.3">
      <c r="F225" s="22"/>
      <c r="G225" s="248" t="s">
        <v>309</v>
      </c>
      <c r="H225" s="23"/>
    </row>
    <row r="226" spans="6:8" x14ac:dyDescent="0.3">
      <c r="F226" s="22"/>
      <c r="G226" s="248" t="s">
        <v>310</v>
      </c>
      <c r="H226" s="23"/>
    </row>
    <row r="227" spans="6:8" x14ac:dyDescent="0.3">
      <c r="F227" s="22"/>
      <c r="G227" s="247" t="s">
        <v>311</v>
      </c>
      <c r="H227" s="23"/>
    </row>
    <row r="228" spans="6:8" x14ac:dyDescent="0.3">
      <c r="F228" s="22"/>
      <c r="G228" s="247" t="s">
        <v>312</v>
      </c>
      <c r="H228" s="23"/>
    </row>
    <row r="229" spans="6:8" x14ac:dyDescent="0.3">
      <c r="F229" s="22"/>
      <c r="G229" s="247" t="s">
        <v>313</v>
      </c>
      <c r="H229" s="23"/>
    </row>
    <row r="230" spans="6:8" x14ac:dyDescent="0.3">
      <c r="F230" s="22"/>
      <c r="G230" s="248" t="s">
        <v>314</v>
      </c>
      <c r="H230" s="23"/>
    </row>
    <row r="231" spans="6:8" x14ac:dyDescent="0.3">
      <c r="F231" s="22"/>
      <c r="G231" s="248" t="s">
        <v>315</v>
      </c>
      <c r="H231" s="23"/>
    </row>
    <row r="232" spans="6:8" x14ac:dyDescent="0.3">
      <c r="F232" s="22"/>
      <c r="G232" s="247" t="s">
        <v>316</v>
      </c>
      <c r="H232" s="23"/>
    </row>
    <row r="233" spans="6:8" x14ac:dyDescent="0.3">
      <c r="F233" s="22"/>
      <c r="G233" s="247" t="s">
        <v>317</v>
      </c>
      <c r="H233" s="23"/>
    </row>
    <row r="234" spans="6:8" x14ac:dyDescent="0.3">
      <c r="F234" s="22"/>
      <c r="G234" s="248" t="s">
        <v>318</v>
      </c>
      <c r="H234" s="23"/>
    </row>
    <row r="235" spans="6:8" x14ac:dyDescent="0.3">
      <c r="F235" s="22"/>
      <c r="G235" s="247" t="s">
        <v>319</v>
      </c>
      <c r="H235" s="23"/>
    </row>
    <row r="236" spans="6:8" x14ac:dyDescent="0.3">
      <c r="F236" s="22"/>
      <c r="G236" s="247" t="s">
        <v>320</v>
      </c>
      <c r="H236" s="23"/>
    </row>
    <row r="237" spans="6:8" x14ac:dyDescent="0.3">
      <c r="F237" s="22"/>
      <c r="G237" s="247" t="s">
        <v>321</v>
      </c>
      <c r="H237" s="23"/>
    </row>
    <row r="238" spans="6:8" x14ac:dyDescent="0.3">
      <c r="F238" s="22"/>
      <c r="G238" s="248" t="s">
        <v>322</v>
      </c>
      <c r="H238" s="23"/>
    </row>
    <row r="239" spans="6:8" x14ac:dyDescent="0.3">
      <c r="F239" s="22"/>
      <c r="G239" s="248" t="s">
        <v>323</v>
      </c>
      <c r="H239" s="23"/>
    </row>
    <row r="240" spans="6:8" x14ac:dyDescent="0.3">
      <c r="F240" s="22"/>
      <c r="G240" s="248" t="s">
        <v>324</v>
      </c>
      <c r="H240" s="23"/>
    </row>
    <row r="241" spans="6:8" x14ac:dyDescent="0.3">
      <c r="F241" s="22"/>
      <c r="G241" s="248" t="s">
        <v>325</v>
      </c>
      <c r="H241" s="23"/>
    </row>
    <row r="242" spans="6:8" x14ac:dyDescent="0.3">
      <c r="F242" s="22"/>
      <c r="G242" s="247" t="s">
        <v>326</v>
      </c>
      <c r="H242" s="23"/>
    </row>
    <row r="243" spans="6:8" x14ac:dyDescent="0.3">
      <c r="F243" s="22"/>
      <c r="G243" s="247" t="s">
        <v>327</v>
      </c>
      <c r="H243" s="23"/>
    </row>
    <row r="244" spans="6:8" x14ac:dyDescent="0.3">
      <c r="F244" s="22"/>
      <c r="G244" s="248" t="s">
        <v>328</v>
      </c>
      <c r="H244" s="23"/>
    </row>
    <row r="245" spans="6:8" x14ac:dyDescent="0.3">
      <c r="F245" s="22"/>
      <c r="G245" s="248" t="s">
        <v>329</v>
      </c>
      <c r="H245" s="23"/>
    </row>
    <row r="246" spans="6:8" x14ac:dyDescent="0.3">
      <c r="F246" s="22"/>
      <c r="G246" s="248" t="s">
        <v>330</v>
      </c>
      <c r="H246" s="23"/>
    </row>
    <row r="247" spans="6:8" x14ac:dyDescent="0.3">
      <c r="F247" s="22"/>
      <c r="G247" s="248" t="s">
        <v>331</v>
      </c>
      <c r="H247" s="23"/>
    </row>
    <row r="248" spans="6:8" x14ac:dyDescent="0.3">
      <c r="F248" s="22"/>
      <c r="G248" s="248" t="s">
        <v>332</v>
      </c>
      <c r="H248" s="23"/>
    </row>
    <row r="249" spans="6:8" x14ac:dyDescent="0.3">
      <c r="F249" s="22"/>
      <c r="G249" s="247" t="s">
        <v>333</v>
      </c>
      <c r="H249" s="23"/>
    </row>
    <row r="250" spans="6:8" x14ac:dyDescent="0.3">
      <c r="F250" s="22"/>
      <c r="G250" s="247" t="s">
        <v>334</v>
      </c>
      <c r="H250" s="23"/>
    </row>
    <row r="251" spans="6:8" x14ac:dyDescent="0.3">
      <c r="F251" s="22"/>
      <c r="G251" s="248" t="s">
        <v>335</v>
      </c>
      <c r="H251" s="23"/>
    </row>
    <row r="252" spans="6:8" x14ac:dyDescent="0.3">
      <c r="F252" s="22"/>
      <c r="G252" s="247" t="s">
        <v>336</v>
      </c>
      <c r="H252" s="23"/>
    </row>
    <row r="253" spans="6:8" x14ac:dyDescent="0.3">
      <c r="F253" s="22"/>
      <c r="G253" s="248" t="s">
        <v>337</v>
      </c>
      <c r="H253" s="23"/>
    </row>
    <row r="254" spans="6:8" x14ac:dyDescent="0.3">
      <c r="F254" s="22"/>
      <c r="G254" s="248" t="s">
        <v>338</v>
      </c>
      <c r="H254" s="23"/>
    </row>
    <row r="255" spans="6:8" x14ac:dyDescent="0.3">
      <c r="F255" s="22"/>
      <c r="G255" s="247" t="s">
        <v>339</v>
      </c>
      <c r="H255" s="23"/>
    </row>
    <row r="256" spans="6:8" x14ac:dyDescent="0.3">
      <c r="F256" s="22"/>
      <c r="G256" s="248" t="s">
        <v>340</v>
      </c>
      <c r="H256" s="23"/>
    </row>
    <row r="257" spans="6:8" x14ac:dyDescent="0.3">
      <c r="F257" s="22"/>
      <c r="G257" s="248" t="s">
        <v>341</v>
      </c>
      <c r="H257" s="23"/>
    </row>
    <row r="258" spans="6:8" x14ac:dyDescent="0.3">
      <c r="F258" s="22"/>
      <c r="G258" s="247" t="s">
        <v>342</v>
      </c>
      <c r="H258" s="23"/>
    </row>
    <row r="259" spans="6:8" x14ac:dyDescent="0.3">
      <c r="F259" s="22"/>
      <c r="G259" s="248" t="s">
        <v>343</v>
      </c>
      <c r="H259" s="23"/>
    </row>
    <row r="260" spans="6:8" x14ac:dyDescent="0.3">
      <c r="F260" s="22"/>
      <c r="G260" s="248" t="s">
        <v>344</v>
      </c>
      <c r="H260" s="23"/>
    </row>
    <row r="261" spans="6:8" x14ac:dyDescent="0.3">
      <c r="F261" s="22"/>
      <c r="G261" s="248" t="s">
        <v>345</v>
      </c>
      <c r="H261" s="23"/>
    </row>
    <row r="262" spans="6:8" x14ac:dyDescent="0.3">
      <c r="F262" s="22"/>
      <c r="G262" s="248" t="s">
        <v>346</v>
      </c>
      <c r="H262" s="23"/>
    </row>
    <row r="263" spans="6:8" x14ac:dyDescent="0.3">
      <c r="F263" s="22"/>
      <c r="G263" s="248" t="s">
        <v>347</v>
      </c>
      <c r="H263" s="23"/>
    </row>
    <row r="264" spans="6:8" x14ac:dyDescent="0.3">
      <c r="F264" s="22"/>
      <c r="G264" s="248" t="s">
        <v>348</v>
      </c>
      <c r="H264" s="23"/>
    </row>
    <row r="265" spans="6:8" x14ac:dyDescent="0.3">
      <c r="F265" s="22"/>
      <c r="G265" s="247" t="s">
        <v>349</v>
      </c>
      <c r="H265" s="23"/>
    </row>
    <row r="266" spans="6:8" x14ac:dyDescent="0.3">
      <c r="F266" s="22"/>
      <c r="G266" s="247" t="s">
        <v>350</v>
      </c>
      <c r="H266" s="23"/>
    </row>
    <row r="267" spans="6:8" x14ac:dyDescent="0.3">
      <c r="F267" s="22"/>
      <c r="G267" s="248" t="s">
        <v>351</v>
      </c>
      <c r="H267" s="23"/>
    </row>
    <row r="268" spans="6:8" x14ac:dyDescent="0.3">
      <c r="F268" s="22"/>
      <c r="G268" s="247" t="s">
        <v>352</v>
      </c>
      <c r="H268" s="23"/>
    </row>
    <row r="269" spans="6:8" x14ac:dyDescent="0.3">
      <c r="F269" s="22"/>
      <c r="G269" s="248" t="s">
        <v>353</v>
      </c>
      <c r="H269" s="23"/>
    </row>
    <row r="270" spans="6:8" x14ac:dyDescent="0.3">
      <c r="F270" s="22"/>
      <c r="G270" s="247" t="s">
        <v>354</v>
      </c>
      <c r="H270" s="23"/>
    </row>
    <row r="271" spans="6:8" x14ac:dyDescent="0.3">
      <c r="F271" s="22"/>
      <c r="G271" s="248" t="s">
        <v>355</v>
      </c>
      <c r="H271" s="23"/>
    </row>
    <row r="272" spans="6:8" x14ac:dyDescent="0.3">
      <c r="F272" s="22"/>
      <c r="G272" s="248" t="s">
        <v>356</v>
      </c>
      <c r="H272" s="23"/>
    </row>
    <row r="273" spans="6:8" x14ac:dyDescent="0.3">
      <c r="F273" s="22"/>
      <c r="G273" s="247" t="s">
        <v>357</v>
      </c>
      <c r="H273" s="23"/>
    </row>
    <row r="274" spans="6:8" x14ac:dyDescent="0.3">
      <c r="F274" s="22"/>
      <c r="G274" s="247" t="s">
        <v>358</v>
      </c>
      <c r="H274" s="23"/>
    </row>
    <row r="275" spans="6:8" x14ac:dyDescent="0.3">
      <c r="F275" s="22"/>
      <c r="G275" s="248" t="s">
        <v>359</v>
      </c>
      <c r="H275" s="23"/>
    </row>
    <row r="276" spans="6:8" x14ac:dyDescent="0.3">
      <c r="F276" s="22"/>
      <c r="G276" s="248" t="s">
        <v>360</v>
      </c>
      <c r="H276" s="23"/>
    </row>
    <row r="277" spans="6:8" x14ac:dyDescent="0.3">
      <c r="F277" s="22"/>
      <c r="G277" s="248" t="s">
        <v>361</v>
      </c>
      <c r="H277" s="23"/>
    </row>
    <row r="278" spans="6:8" x14ac:dyDescent="0.3">
      <c r="F278" s="22"/>
      <c r="G278" s="248" t="s">
        <v>1147</v>
      </c>
      <c r="H278" s="23"/>
    </row>
    <row r="279" spans="6:8" x14ac:dyDescent="0.3">
      <c r="F279" s="22"/>
      <c r="G279" s="247" t="s">
        <v>362</v>
      </c>
      <c r="H279" s="23"/>
    </row>
    <row r="280" spans="6:8" x14ac:dyDescent="0.3">
      <c r="F280" s="22"/>
      <c r="G280" s="247" t="s">
        <v>363</v>
      </c>
      <c r="H280" s="23"/>
    </row>
    <row r="281" spans="6:8" x14ac:dyDescent="0.3">
      <c r="F281" s="22"/>
      <c r="G281" s="247" t="s">
        <v>364</v>
      </c>
      <c r="H281" s="23"/>
    </row>
    <row r="282" spans="6:8" x14ac:dyDescent="0.3">
      <c r="F282" s="22"/>
      <c r="G282" s="248" t="s">
        <v>365</v>
      </c>
      <c r="H282" s="23"/>
    </row>
    <row r="283" spans="6:8" x14ac:dyDescent="0.3">
      <c r="F283" s="22"/>
      <c r="G283" s="247" t="s">
        <v>366</v>
      </c>
      <c r="H283" s="23"/>
    </row>
    <row r="284" spans="6:8" x14ac:dyDescent="0.3">
      <c r="F284" s="22"/>
      <c r="G284" s="247" t="s">
        <v>367</v>
      </c>
      <c r="H284" s="23"/>
    </row>
    <row r="285" spans="6:8" x14ac:dyDescent="0.3">
      <c r="F285" s="22"/>
      <c r="G285" s="248" t="s">
        <v>368</v>
      </c>
      <c r="H285" s="23"/>
    </row>
    <row r="286" spans="6:8" x14ac:dyDescent="0.3">
      <c r="F286" s="22"/>
      <c r="G286" s="247" t="s">
        <v>369</v>
      </c>
      <c r="H286" s="23"/>
    </row>
    <row r="287" spans="6:8" x14ac:dyDescent="0.3">
      <c r="F287" s="22"/>
      <c r="G287" s="247" t="s">
        <v>370</v>
      </c>
      <c r="H287" s="23"/>
    </row>
    <row r="288" spans="6:8" x14ac:dyDescent="0.3">
      <c r="F288" s="22"/>
      <c r="G288" s="247" t="s">
        <v>371</v>
      </c>
      <c r="H288" s="23"/>
    </row>
    <row r="289" spans="6:8" x14ac:dyDescent="0.3">
      <c r="F289" s="22"/>
      <c r="G289" s="248" t="s">
        <v>372</v>
      </c>
      <c r="H289" s="23"/>
    </row>
    <row r="290" spans="6:8" x14ac:dyDescent="0.3">
      <c r="F290" s="22"/>
      <c r="G290" s="248" t="s">
        <v>373</v>
      </c>
      <c r="H290" s="23"/>
    </row>
    <row r="291" spans="6:8" x14ac:dyDescent="0.3">
      <c r="F291" s="22"/>
      <c r="G291" s="248" t="s">
        <v>374</v>
      </c>
      <c r="H291" s="23"/>
    </row>
    <row r="292" spans="6:8" x14ac:dyDescent="0.3">
      <c r="F292" s="22"/>
      <c r="G292" s="247" t="s">
        <v>375</v>
      </c>
      <c r="H292" s="23"/>
    </row>
    <row r="293" spans="6:8" x14ac:dyDescent="0.3">
      <c r="F293" s="22"/>
      <c r="G293" s="247" t="s">
        <v>376</v>
      </c>
      <c r="H293" s="23"/>
    </row>
    <row r="294" spans="6:8" x14ac:dyDescent="0.3">
      <c r="F294" s="22"/>
      <c r="G294" s="248" t="s">
        <v>377</v>
      </c>
      <c r="H294" s="23"/>
    </row>
    <row r="295" spans="6:8" x14ac:dyDescent="0.3">
      <c r="F295" s="22"/>
      <c r="G295" s="248" t="s">
        <v>378</v>
      </c>
      <c r="H295" s="23"/>
    </row>
    <row r="296" spans="6:8" x14ac:dyDescent="0.3">
      <c r="F296" s="22"/>
      <c r="G296" s="248" t="s">
        <v>1082</v>
      </c>
      <c r="H296" s="23"/>
    </row>
    <row r="297" spans="6:8" x14ac:dyDescent="0.3">
      <c r="F297" s="22"/>
      <c r="G297" s="247" t="s">
        <v>379</v>
      </c>
      <c r="H297" s="23"/>
    </row>
    <row r="298" spans="6:8" x14ac:dyDescent="0.3">
      <c r="F298" s="22"/>
      <c r="G298" s="247" t="s">
        <v>380</v>
      </c>
      <c r="H298" s="23"/>
    </row>
    <row r="299" spans="6:8" x14ac:dyDescent="0.3">
      <c r="F299" s="22"/>
      <c r="G299" s="247" t="s">
        <v>381</v>
      </c>
      <c r="H299" s="23"/>
    </row>
    <row r="300" spans="6:8" x14ac:dyDescent="0.3">
      <c r="F300" s="22"/>
      <c r="G300" s="247" t="s">
        <v>382</v>
      </c>
      <c r="H300" s="23"/>
    </row>
    <row r="301" spans="6:8" x14ac:dyDescent="0.3">
      <c r="F301" s="22"/>
      <c r="G301" s="248" t="s">
        <v>383</v>
      </c>
      <c r="H301" s="23"/>
    </row>
    <row r="302" spans="6:8" x14ac:dyDescent="0.3">
      <c r="F302" s="22"/>
      <c r="G302" s="247" t="s">
        <v>384</v>
      </c>
      <c r="H302" s="23"/>
    </row>
    <row r="303" spans="6:8" x14ac:dyDescent="0.3">
      <c r="F303" s="22"/>
      <c r="G303" s="247" t="s">
        <v>385</v>
      </c>
      <c r="H303" s="23"/>
    </row>
    <row r="304" spans="6:8" x14ac:dyDescent="0.3">
      <c r="F304" s="22"/>
      <c r="G304" s="248" t="s">
        <v>386</v>
      </c>
      <c r="H304" s="23"/>
    </row>
    <row r="305" spans="6:8" x14ac:dyDescent="0.3">
      <c r="F305" s="22"/>
      <c r="G305" s="247" t="s">
        <v>387</v>
      </c>
      <c r="H305" s="23"/>
    </row>
    <row r="306" spans="6:8" x14ac:dyDescent="0.3">
      <c r="F306" s="22"/>
      <c r="G306" s="248" t="s">
        <v>388</v>
      </c>
      <c r="H306" s="23"/>
    </row>
    <row r="307" spans="6:8" x14ac:dyDescent="0.3">
      <c r="F307" s="22"/>
      <c r="G307" s="248" t="s">
        <v>390</v>
      </c>
      <c r="H307" s="23"/>
    </row>
    <row r="308" spans="6:8" x14ac:dyDescent="0.3">
      <c r="F308" s="22"/>
      <c r="G308" s="248" t="s">
        <v>391</v>
      </c>
      <c r="H308" s="23"/>
    </row>
    <row r="309" spans="6:8" x14ac:dyDescent="0.3">
      <c r="F309" s="22"/>
      <c r="G309" s="247" t="s">
        <v>392</v>
      </c>
      <c r="H309" s="23"/>
    </row>
    <row r="310" spans="6:8" x14ac:dyDescent="0.3">
      <c r="F310" s="22"/>
      <c r="G310" s="248" t="s">
        <v>393</v>
      </c>
      <c r="H310" s="23"/>
    </row>
    <row r="311" spans="6:8" x14ac:dyDescent="0.3">
      <c r="F311" s="22"/>
      <c r="G311" s="247" t="s">
        <v>394</v>
      </c>
      <c r="H311" s="23"/>
    </row>
    <row r="312" spans="6:8" x14ac:dyDescent="0.3">
      <c r="F312" s="22"/>
      <c r="G312" s="248" t="s">
        <v>395</v>
      </c>
      <c r="H312" s="23"/>
    </row>
    <row r="313" spans="6:8" x14ac:dyDescent="0.3">
      <c r="F313" s="22"/>
      <c r="G313" s="248" t="s">
        <v>396</v>
      </c>
      <c r="H313" s="23"/>
    </row>
    <row r="314" spans="6:8" x14ac:dyDescent="0.3">
      <c r="F314" s="22"/>
      <c r="G314" s="248" t="s">
        <v>397</v>
      </c>
      <c r="H314" s="23"/>
    </row>
    <row r="315" spans="6:8" x14ac:dyDescent="0.3">
      <c r="F315" s="22"/>
      <c r="G315" s="3"/>
      <c r="H315" s="23"/>
    </row>
    <row r="316" spans="6:8" x14ac:dyDescent="0.3">
      <c r="F316" s="22"/>
      <c r="G316" s="3"/>
      <c r="H316" s="23"/>
    </row>
    <row r="317" spans="6:8" ht="15" thickBot="1" x14ac:dyDescent="0.35">
      <c r="F317" s="24"/>
      <c r="G317" s="3"/>
      <c r="H317" s="26"/>
    </row>
    <row r="318" spans="6:8" x14ac:dyDescent="0.3">
      <c r="G318" s="3"/>
    </row>
    <row r="319" spans="6:8" x14ac:dyDescent="0.3">
      <c r="G319" s="3"/>
    </row>
    <row r="320" spans="6:8" ht="15" thickBot="1" x14ac:dyDescent="0.35">
      <c r="G320" s="77"/>
    </row>
    <row r="321" spans="7:7" x14ac:dyDescent="0.3">
      <c r="G321" s="57"/>
    </row>
    <row r="322" spans="7:7" x14ac:dyDescent="0.3">
      <c r="G322" s="56"/>
    </row>
  </sheetData>
  <sheetProtection algorithmName="SHA-512" hashValue="OZ3XRonpp2Q916OgcYiq24wPOg0eYnBc1MtQaWTrTN13Oi/OPd0aFiRzfUDkeFqvug5V+lLIkGFpNdE5KwPIXA==" saltValue="CaSRG7bXMPh8yQRbwE5T2g==" spinCount="100000" sheet="1" selectLockedCells="1" selectUnlockedCells="1"/>
  <mergeCells count="1">
    <mergeCell ref="F14:G14"/>
  </mergeCells>
  <dataValidations disablePrompts="1" xWindow="370" yWindow="691" count="3">
    <dataValidation allowBlank="1" showInputMessage="1" showErrorMessage="1" prompt="Cities were consolidated, duplicates are not included. " sqref="G24" xr:uid="{0CFCBAA5-BBCC-483A-9B13-01889499FAB5}"/>
    <dataValidation allowBlank="1" showInputMessage="1" showErrorMessage="1" prompt="If baggage price increase, make the change here. No need to update every spreadsheet. " sqref="B28" xr:uid="{69DB97CC-B038-4A67-A8D7-A1F916E146C8}"/>
    <dataValidation allowBlank="1" showInputMessage="1" showErrorMessage="1" prompt="If rental car gas allowed increase, make the change here. No need to update every spreadsheet. " sqref="B36" xr:uid="{10202ED7-12A2-4C52-95CD-ACF2875C3992}"/>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7D6E8-3AC1-4E1E-A5A4-E01BA54E6EC2}">
  <sheetPr>
    <outlinePr summaryBelow="0"/>
  </sheetPr>
  <dimension ref="A1:N1312"/>
  <sheetViews>
    <sheetView zoomScale="110" zoomScaleNormal="110" workbookViewId="0">
      <pane ySplit="4" topLeftCell="A246" activePane="bottomLeft" state="frozen"/>
      <selection pane="bottomLeft" sqref="A1:A1048576"/>
    </sheetView>
  </sheetViews>
  <sheetFormatPr defaultColWidth="9.109375" defaultRowHeight="13.2" x14ac:dyDescent="0.25"/>
  <cols>
    <col min="1" max="1" width="7.6640625" style="36" hidden="1" customWidth="1"/>
    <col min="2" max="2" width="8.88671875" style="36" customWidth="1"/>
    <col min="3" max="3" width="40.33203125" style="36" customWidth="1"/>
    <col min="4" max="4" width="28.44140625" style="36" hidden="1" customWidth="1"/>
    <col min="5" max="5" width="60.88671875" style="259" hidden="1" customWidth="1"/>
    <col min="6" max="6" width="18.5546875" style="256" customWidth="1"/>
    <col min="7" max="7" width="16.44140625" style="256" customWidth="1"/>
    <col min="8" max="8" width="20.88671875" style="256" customWidth="1"/>
    <col min="9" max="9" width="12.44140625" style="256" customWidth="1"/>
    <col min="10" max="12" width="9.109375" style="36"/>
    <col min="13" max="13" width="9.109375" style="36" hidden="1" customWidth="1"/>
    <col min="14" max="14" width="40.33203125" style="36" hidden="1" customWidth="1"/>
    <col min="15" max="16384" width="9.109375" style="36"/>
  </cols>
  <sheetData>
    <row r="1" spans="1:14" ht="15.6" x14ac:dyDescent="0.3">
      <c r="B1" s="37" t="s">
        <v>1144</v>
      </c>
      <c r="F1" s="252"/>
      <c r="G1" s="252"/>
    </row>
    <row r="2" spans="1:14" s="38" customFormat="1" ht="20.25" customHeight="1" x14ac:dyDescent="0.25">
      <c r="A2" s="251" t="s">
        <v>84</v>
      </c>
      <c r="B2" s="251" t="s">
        <v>398</v>
      </c>
      <c r="C2" s="251" t="s">
        <v>399</v>
      </c>
      <c r="D2" s="251"/>
      <c r="E2" s="260" t="s">
        <v>400</v>
      </c>
      <c r="F2" s="253" t="s">
        <v>401</v>
      </c>
      <c r="G2" s="253" t="s">
        <v>402</v>
      </c>
      <c r="H2" s="253" t="s">
        <v>1142</v>
      </c>
      <c r="I2" s="253" t="s">
        <v>1143</v>
      </c>
      <c r="M2" s="1" t="s">
        <v>398</v>
      </c>
      <c r="N2" s="251" t="s">
        <v>399</v>
      </c>
    </row>
    <row r="3" spans="1:14" s="38" customFormat="1" ht="65.25" customHeight="1" x14ac:dyDescent="0.25">
      <c r="A3" s="35"/>
      <c r="B3" s="35"/>
      <c r="C3" s="39" t="s">
        <v>403</v>
      </c>
      <c r="D3" s="39"/>
      <c r="E3" s="39"/>
      <c r="F3" s="245">
        <v>45566</v>
      </c>
      <c r="G3" s="245">
        <v>45930</v>
      </c>
      <c r="H3" s="246">
        <v>110</v>
      </c>
      <c r="I3" s="246">
        <v>68</v>
      </c>
      <c r="M3" s="1"/>
      <c r="N3" s="2"/>
    </row>
    <row r="4" spans="1:14" s="38" customFormat="1" ht="66" customHeight="1" x14ac:dyDescent="0.25">
      <c r="A4" s="35"/>
      <c r="B4" s="35"/>
      <c r="C4" s="39" t="s">
        <v>403</v>
      </c>
      <c r="D4" s="39"/>
      <c r="E4" s="39"/>
      <c r="F4" s="245">
        <v>45931</v>
      </c>
      <c r="G4" s="245">
        <v>46387</v>
      </c>
      <c r="H4" s="246">
        <v>110</v>
      </c>
      <c r="I4" s="246">
        <v>68</v>
      </c>
      <c r="M4" s="1"/>
      <c r="N4" s="39"/>
    </row>
    <row r="5" spans="1:14" x14ac:dyDescent="0.25">
      <c r="A5" s="249">
        <v>1</v>
      </c>
      <c r="B5" s="247" t="s">
        <v>60</v>
      </c>
      <c r="C5" s="247" t="s">
        <v>113</v>
      </c>
      <c r="D5" s="247" t="str">
        <f t="shared" ref="D5:D68" si="0">$C5&amp;","&amp;" "&amp;$B5</f>
        <v>Birmingham, AL</v>
      </c>
      <c r="E5" s="261" t="s">
        <v>404</v>
      </c>
      <c r="F5" s="254">
        <v>45566</v>
      </c>
      <c r="G5" s="254">
        <v>45930</v>
      </c>
      <c r="H5" s="257">
        <v>126</v>
      </c>
      <c r="I5" s="257">
        <v>80</v>
      </c>
      <c r="L5" s="36" t="s">
        <v>405</v>
      </c>
      <c r="M5" s="247" t="s">
        <v>60</v>
      </c>
      <c r="N5" s="247" t="s">
        <v>113</v>
      </c>
    </row>
    <row r="6" spans="1:14" x14ac:dyDescent="0.25">
      <c r="A6" s="249">
        <v>1</v>
      </c>
      <c r="B6" s="247" t="s">
        <v>60</v>
      </c>
      <c r="C6" s="247" t="s">
        <v>113</v>
      </c>
      <c r="D6" s="247" t="str">
        <f t="shared" si="0"/>
        <v>Birmingham, AL</v>
      </c>
      <c r="E6" s="261" t="s">
        <v>404</v>
      </c>
      <c r="F6" s="254">
        <v>45931</v>
      </c>
      <c r="G6" s="254">
        <v>46387</v>
      </c>
      <c r="H6" s="257">
        <v>126</v>
      </c>
      <c r="I6" s="257">
        <v>80</v>
      </c>
      <c r="M6" s="247" t="s">
        <v>63</v>
      </c>
      <c r="N6" s="247" t="s">
        <v>59</v>
      </c>
    </row>
    <row r="7" spans="1:14" x14ac:dyDescent="0.25">
      <c r="A7" s="250">
        <v>2</v>
      </c>
      <c r="B7" s="248" t="s">
        <v>60</v>
      </c>
      <c r="C7" s="248" t="s">
        <v>213</v>
      </c>
      <c r="D7" s="247" t="str">
        <f t="shared" si="0"/>
        <v>Gulf Shores, AL</v>
      </c>
      <c r="E7" s="262" t="s">
        <v>406</v>
      </c>
      <c r="F7" s="255">
        <v>45566</v>
      </c>
      <c r="G7" s="255">
        <v>45716</v>
      </c>
      <c r="H7" s="258">
        <v>134</v>
      </c>
      <c r="I7" s="258">
        <v>74</v>
      </c>
      <c r="M7" s="248" t="s">
        <v>65</v>
      </c>
      <c r="N7" s="248" t="s">
        <v>62</v>
      </c>
    </row>
    <row r="8" spans="1:14" x14ac:dyDescent="0.25">
      <c r="A8" s="250">
        <v>2</v>
      </c>
      <c r="B8" s="248" t="s">
        <v>60</v>
      </c>
      <c r="C8" s="248" t="s">
        <v>213</v>
      </c>
      <c r="D8" s="247" t="str">
        <f t="shared" si="0"/>
        <v>Gulf Shores, AL</v>
      </c>
      <c r="E8" s="262" t="s">
        <v>406</v>
      </c>
      <c r="F8" s="255">
        <v>45717</v>
      </c>
      <c r="G8" s="255">
        <v>45808</v>
      </c>
      <c r="H8" s="258">
        <v>163</v>
      </c>
      <c r="I8" s="258">
        <v>74</v>
      </c>
      <c r="M8" s="247" t="s">
        <v>67</v>
      </c>
      <c r="N8" s="248" t="s">
        <v>64</v>
      </c>
    </row>
    <row r="9" spans="1:14" x14ac:dyDescent="0.25">
      <c r="A9" s="250">
        <v>2</v>
      </c>
      <c r="B9" s="248" t="s">
        <v>60</v>
      </c>
      <c r="C9" s="248" t="s">
        <v>213</v>
      </c>
      <c r="D9" s="247" t="str">
        <f t="shared" si="0"/>
        <v>Gulf Shores, AL</v>
      </c>
      <c r="E9" s="262" t="s">
        <v>406</v>
      </c>
      <c r="F9" s="255">
        <v>45809</v>
      </c>
      <c r="G9" s="255">
        <v>45869</v>
      </c>
      <c r="H9" s="258">
        <v>216</v>
      </c>
      <c r="I9" s="258">
        <v>74</v>
      </c>
      <c r="M9" s="247" t="s">
        <v>69</v>
      </c>
      <c r="N9" s="248" t="s">
        <v>66</v>
      </c>
    </row>
    <row r="10" spans="1:14" x14ac:dyDescent="0.25">
      <c r="A10" s="250">
        <v>2</v>
      </c>
      <c r="B10" s="248" t="s">
        <v>60</v>
      </c>
      <c r="C10" s="248" t="s">
        <v>213</v>
      </c>
      <c r="D10" s="247" t="str">
        <f t="shared" si="0"/>
        <v>Gulf Shores, AL</v>
      </c>
      <c r="E10" s="262" t="s">
        <v>406</v>
      </c>
      <c r="F10" s="255">
        <v>45870</v>
      </c>
      <c r="G10" s="255">
        <v>45930</v>
      </c>
      <c r="H10" s="258">
        <v>134</v>
      </c>
      <c r="I10" s="258">
        <v>74</v>
      </c>
      <c r="M10" s="248" t="s">
        <v>71</v>
      </c>
      <c r="N10" s="247" t="s">
        <v>68</v>
      </c>
    </row>
    <row r="11" spans="1:14" x14ac:dyDescent="0.25">
      <c r="A11" s="250">
        <v>2</v>
      </c>
      <c r="B11" s="248" t="s">
        <v>60</v>
      </c>
      <c r="C11" s="248" t="s">
        <v>213</v>
      </c>
      <c r="D11" s="247" t="str">
        <f t="shared" si="0"/>
        <v>Gulf Shores, AL</v>
      </c>
      <c r="E11" s="262" t="s">
        <v>406</v>
      </c>
      <c r="F11" s="255">
        <v>45931</v>
      </c>
      <c r="G11" s="255">
        <v>46081</v>
      </c>
      <c r="H11" s="258">
        <v>134</v>
      </c>
      <c r="I11" s="258">
        <v>74</v>
      </c>
      <c r="M11" s="248" t="s">
        <v>73</v>
      </c>
      <c r="N11" s="248" t="s">
        <v>70</v>
      </c>
    </row>
    <row r="12" spans="1:14" x14ac:dyDescent="0.25">
      <c r="A12" s="250">
        <v>2</v>
      </c>
      <c r="B12" s="248" t="s">
        <v>60</v>
      </c>
      <c r="C12" s="248" t="s">
        <v>213</v>
      </c>
      <c r="D12" s="247" t="str">
        <f t="shared" si="0"/>
        <v>Gulf Shores, AL</v>
      </c>
      <c r="E12" s="262" t="s">
        <v>406</v>
      </c>
      <c r="F12" s="255">
        <v>46082</v>
      </c>
      <c r="G12" s="255">
        <v>46173</v>
      </c>
      <c r="H12" s="258">
        <v>163</v>
      </c>
      <c r="I12" s="258">
        <v>74</v>
      </c>
      <c r="M12" s="247" t="s">
        <v>75</v>
      </c>
      <c r="N12" s="247" t="s">
        <v>72</v>
      </c>
    </row>
    <row r="13" spans="1:14" x14ac:dyDescent="0.25">
      <c r="A13" s="250">
        <v>2</v>
      </c>
      <c r="B13" s="248" t="s">
        <v>60</v>
      </c>
      <c r="C13" s="248" t="s">
        <v>213</v>
      </c>
      <c r="D13" s="247" t="str">
        <f t="shared" si="0"/>
        <v>Gulf Shores, AL</v>
      </c>
      <c r="E13" s="262" t="s">
        <v>406</v>
      </c>
      <c r="F13" s="255">
        <v>46174</v>
      </c>
      <c r="G13" s="255">
        <v>46234</v>
      </c>
      <c r="H13" s="258">
        <v>216</v>
      </c>
      <c r="I13" s="258">
        <v>74</v>
      </c>
      <c r="M13" s="247" t="s">
        <v>78</v>
      </c>
      <c r="N13" s="248" t="s">
        <v>74</v>
      </c>
    </row>
    <row r="14" spans="1:14" x14ac:dyDescent="0.25">
      <c r="A14" s="250">
        <v>2</v>
      </c>
      <c r="B14" s="248" t="s">
        <v>60</v>
      </c>
      <c r="C14" s="248" t="s">
        <v>213</v>
      </c>
      <c r="D14" s="247" t="str">
        <f t="shared" si="0"/>
        <v>Gulf Shores, AL</v>
      </c>
      <c r="E14" s="262" t="s">
        <v>406</v>
      </c>
      <c r="F14" s="255">
        <v>46235</v>
      </c>
      <c r="G14" s="255">
        <v>46387</v>
      </c>
      <c r="H14" s="258">
        <v>134</v>
      </c>
      <c r="I14" s="258">
        <v>74</v>
      </c>
      <c r="M14" s="247" t="s">
        <v>22</v>
      </c>
      <c r="N14" s="247" t="s">
        <v>77</v>
      </c>
    </row>
    <row r="15" spans="1:14" x14ac:dyDescent="0.25">
      <c r="A15" s="249">
        <v>3</v>
      </c>
      <c r="B15" s="247" t="s">
        <v>60</v>
      </c>
      <c r="C15" s="247" t="s">
        <v>223</v>
      </c>
      <c r="D15" s="247" t="str">
        <f t="shared" si="0"/>
        <v>Huntsville, AL</v>
      </c>
      <c r="E15" s="261" t="s">
        <v>255</v>
      </c>
      <c r="F15" s="254">
        <v>45566</v>
      </c>
      <c r="G15" s="254">
        <v>45747</v>
      </c>
      <c r="H15" s="257">
        <v>141</v>
      </c>
      <c r="I15" s="257">
        <v>74</v>
      </c>
      <c r="M15" s="247" t="s">
        <v>82</v>
      </c>
      <c r="N15" s="248" t="s">
        <v>80</v>
      </c>
    </row>
    <row r="16" spans="1:14" x14ac:dyDescent="0.25">
      <c r="A16" s="249">
        <v>3</v>
      </c>
      <c r="B16" s="247" t="s">
        <v>60</v>
      </c>
      <c r="C16" s="247" t="s">
        <v>223</v>
      </c>
      <c r="D16" s="247" t="str">
        <f t="shared" si="0"/>
        <v>Huntsville, AL</v>
      </c>
      <c r="E16" s="261" t="s">
        <v>255</v>
      </c>
      <c r="F16" s="254">
        <v>45748</v>
      </c>
      <c r="G16" s="254">
        <v>45869</v>
      </c>
      <c r="H16" s="257">
        <v>134</v>
      </c>
      <c r="I16" s="257">
        <v>74</v>
      </c>
      <c r="M16" s="247" t="s">
        <v>84</v>
      </c>
      <c r="N16" s="248" t="s">
        <v>81</v>
      </c>
    </row>
    <row r="17" spans="1:14" x14ac:dyDescent="0.25">
      <c r="A17" s="249">
        <v>3</v>
      </c>
      <c r="B17" s="247" t="s">
        <v>60</v>
      </c>
      <c r="C17" s="247" t="s">
        <v>223</v>
      </c>
      <c r="D17" s="247" t="str">
        <f t="shared" si="0"/>
        <v>Huntsville, AL</v>
      </c>
      <c r="E17" s="261" t="s">
        <v>255</v>
      </c>
      <c r="F17" s="254">
        <v>45870</v>
      </c>
      <c r="G17" s="254">
        <v>45930</v>
      </c>
      <c r="H17" s="257">
        <v>141</v>
      </c>
      <c r="I17" s="257">
        <v>74</v>
      </c>
      <c r="M17" s="248" t="s">
        <v>86</v>
      </c>
      <c r="N17" s="247" t="s">
        <v>83</v>
      </c>
    </row>
    <row r="18" spans="1:14" x14ac:dyDescent="0.25">
      <c r="A18" s="249">
        <v>3</v>
      </c>
      <c r="B18" s="247" t="s">
        <v>60</v>
      </c>
      <c r="C18" s="247" t="s">
        <v>223</v>
      </c>
      <c r="D18" s="247" t="str">
        <f t="shared" si="0"/>
        <v>Huntsville, AL</v>
      </c>
      <c r="E18" s="261" t="s">
        <v>255</v>
      </c>
      <c r="F18" s="254">
        <v>45931</v>
      </c>
      <c r="G18" s="254">
        <v>46112</v>
      </c>
      <c r="H18" s="257">
        <v>141</v>
      </c>
      <c r="I18" s="257">
        <v>74</v>
      </c>
      <c r="M18" s="248" t="s">
        <v>87</v>
      </c>
      <c r="N18" s="247" t="s">
        <v>85</v>
      </c>
    </row>
    <row r="19" spans="1:14" x14ac:dyDescent="0.25">
      <c r="A19" s="249">
        <v>3</v>
      </c>
      <c r="B19" s="247" t="s">
        <v>60</v>
      </c>
      <c r="C19" s="247" t="s">
        <v>223</v>
      </c>
      <c r="D19" s="247" t="str">
        <f t="shared" si="0"/>
        <v>Huntsville, AL</v>
      </c>
      <c r="E19" s="261" t="s">
        <v>255</v>
      </c>
      <c r="F19" s="254">
        <v>46113</v>
      </c>
      <c r="G19" s="254">
        <v>46234</v>
      </c>
      <c r="H19" s="257">
        <v>134</v>
      </c>
      <c r="I19" s="257">
        <v>74</v>
      </c>
      <c r="M19" s="247" t="s">
        <v>89</v>
      </c>
      <c r="N19" s="248" t="s">
        <v>21</v>
      </c>
    </row>
    <row r="20" spans="1:14" x14ac:dyDescent="0.25">
      <c r="A20" s="249">
        <v>3</v>
      </c>
      <c r="B20" s="247" t="s">
        <v>60</v>
      </c>
      <c r="C20" s="247" t="s">
        <v>223</v>
      </c>
      <c r="D20" s="247" t="str">
        <f t="shared" si="0"/>
        <v>Huntsville, AL</v>
      </c>
      <c r="E20" s="261" t="s">
        <v>255</v>
      </c>
      <c r="F20" s="254">
        <v>46235</v>
      </c>
      <c r="G20" s="254">
        <v>46387</v>
      </c>
      <c r="H20" s="257">
        <v>141</v>
      </c>
      <c r="I20" s="257">
        <v>74</v>
      </c>
      <c r="M20" s="248" t="s">
        <v>92</v>
      </c>
      <c r="N20" s="247" t="s">
        <v>88</v>
      </c>
    </row>
    <row r="21" spans="1:14" x14ac:dyDescent="0.25">
      <c r="A21" s="250">
        <v>460</v>
      </c>
      <c r="B21" s="248" t="s">
        <v>60</v>
      </c>
      <c r="C21" s="248" t="s">
        <v>270</v>
      </c>
      <c r="D21" s="247" t="str">
        <f t="shared" si="0"/>
        <v>Mobile, AL</v>
      </c>
      <c r="E21" s="262" t="s">
        <v>270</v>
      </c>
      <c r="F21" s="255">
        <v>45566</v>
      </c>
      <c r="G21" s="255">
        <v>45930</v>
      </c>
      <c r="H21" s="258">
        <v>114</v>
      </c>
      <c r="I21" s="258">
        <v>74</v>
      </c>
      <c r="M21" s="248" t="s">
        <v>94</v>
      </c>
      <c r="N21" s="247" t="s">
        <v>91</v>
      </c>
    </row>
    <row r="22" spans="1:14" x14ac:dyDescent="0.25">
      <c r="A22" s="250">
        <v>460</v>
      </c>
      <c r="B22" s="248" t="s">
        <v>60</v>
      </c>
      <c r="C22" s="248" t="s">
        <v>270</v>
      </c>
      <c r="D22" s="247" t="str">
        <f t="shared" si="0"/>
        <v>Mobile, AL</v>
      </c>
      <c r="E22" s="262" t="s">
        <v>270</v>
      </c>
      <c r="F22" s="255">
        <v>45931</v>
      </c>
      <c r="G22" s="255">
        <v>46387</v>
      </c>
      <c r="H22" s="258">
        <v>114</v>
      </c>
      <c r="I22" s="258">
        <v>74</v>
      </c>
      <c r="M22" s="248" t="s">
        <v>96</v>
      </c>
      <c r="N22" s="247" t="s">
        <v>93</v>
      </c>
    </row>
    <row r="23" spans="1:14" x14ac:dyDescent="0.25">
      <c r="A23" s="249">
        <v>6</v>
      </c>
      <c r="B23" s="247" t="s">
        <v>63</v>
      </c>
      <c r="C23" s="247" t="s">
        <v>221</v>
      </c>
      <c r="D23" s="247" t="str">
        <f t="shared" si="0"/>
        <v>Hot Springs, AR</v>
      </c>
      <c r="E23" s="261" t="s">
        <v>407</v>
      </c>
      <c r="F23" s="254">
        <v>45566</v>
      </c>
      <c r="G23" s="254">
        <v>45930</v>
      </c>
      <c r="H23" s="257">
        <v>114</v>
      </c>
      <c r="I23" s="257">
        <v>68</v>
      </c>
      <c r="M23" s="247" t="s">
        <v>98</v>
      </c>
      <c r="N23" s="248" t="s">
        <v>95</v>
      </c>
    </row>
    <row r="24" spans="1:14" x14ac:dyDescent="0.25">
      <c r="A24" s="249">
        <v>6</v>
      </c>
      <c r="B24" s="247" t="s">
        <v>63</v>
      </c>
      <c r="C24" s="247" t="s">
        <v>221</v>
      </c>
      <c r="D24" s="247" t="str">
        <f t="shared" si="0"/>
        <v>Hot Springs, AR</v>
      </c>
      <c r="E24" s="261" t="s">
        <v>407</v>
      </c>
      <c r="F24" s="254">
        <v>45931</v>
      </c>
      <c r="G24" s="254">
        <v>46387</v>
      </c>
      <c r="H24" s="257">
        <v>114</v>
      </c>
      <c r="I24" s="257">
        <v>68</v>
      </c>
      <c r="M24" s="248" t="s">
        <v>100</v>
      </c>
      <c r="N24" s="247" t="s">
        <v>97</v>
      </c>
    </row>
    <row r="25" spans="1:14" x14ac:dyDescent="0.25">
      <c r="A25" s="250">
        <v>9</v>
      </c>
      <c r="B25" s="248" t="s">
        <v>65</v>
      </c>
      <c r="C25" s="248" t="s">
        <v>208</v>
      </c>
      <c r="D25" s="247" t="str">
        <f t="shared" si="0"/>
        <v>Grand Canyon / Flagstaff, AZ</v>
      </c>
      <c r="E25" s="262" t="s">
        <v>409</v>
      </c>
      <c r="F25" s="255">
        <v>45566</v>
      </c>
      <c r="G25" s="255">
        <v>45596</v>
      </c>
      <c r="H25" s="258">
        <v>144</v>
      </c>
      <c r="I25" s="258">
        <v>80</v>
      </c>
      <c r="M25" s="247" t="s">
        <v>102</v>
      </c>
      <c r="N25" s="248" t="s">
        <v>99</v>
      </c>
    </row>
    <row r="26" spans="1:14" x14ac:dyDescent="0.25">
      <c r="A26" s="250">
        <v>9</v>
      </c>
      <c r="B26" s="248" t="s">
        <v>65</v>
      </c>
      <c r="C26" s="248" t="s">
        <v>208</v>
      </c>
      <c r="D26" s="247" t="str">
        <f t="shared" si="0"/>
        <v>Grand Canyon / Flagstaff, AZ</v>
      </c>
      <c r="E26" s="262" t="s">
        <v>409</v>
      </c>
      <c r="F26" s="255">
        <v>45597</v>
      </c>
      <c r="G26" s="255">
        <v>45716</v>
      </c>
      <c r="H26" s="258">
        <v>110</v>
      </c>
      <c r="I26" s="258">
        <v>80</v>
      </c>
      <c r="M26" s="248" t="s">
        <v>104</v>
      </c>
      <c r="N26" s="247" t="s">
        <v>101</v>
      </c>
    </row>
    <row r="27" spans="1:14" x14ac:dyDescent="0.25">
      <c r="A27" s="250">
        <v>9</v>
      </c>
      <c r="B27" s="248" t="s">
        <v>65</v>
      </c>
      <c r="C27" s="248" t="s">
        <v>208</v>
      </c>
      <c r="D27" s="247" t="str">
        <f t="shared" si="0"/>
        <v>Grand Canyon / Flagstaff, AZ</v>
      </c>
      <c r="E27" s="262" t="s">
        <v>409</v>
      </c>
      <c r="F27" s="255">
        <v>45717</v>
      </c>
      <c r="G27" s="255">
        <v>45930</v>
      </c>
      <c r="H27" s="258">
        <v>144</v>
      </c>
      <c r="I27" s="258">
        <v>80</v>
      </c>
      <c r="M27" s="247" t="s">
        <v>106</v>
      </c>
      <c r="N27" s="248" t="s">
        <v>103</v>
      </c>
    </row>
    <row r="28" spans="1:14" x14ac:dyDescent="0.25">
      <c r="A28" s="250">
        <v>9</v>
      </c>
      <c r="B28" s="248" t="s">
        <v>65</v>
      </c>
      <c r="C28" s="248" t="s">
        <v>208</v>
      </c>
      <c r="D28" s="247" t="str">
        <f t="shared" si="0"/>
        <v>Grand Canyon / Flagstaff, AZ</v>
      </c>
      <c r="E28" s="262" t="s">
        <v>409</v>
      </c>
      <c r="F28" s="255">
        <v>45931</v>
      </c>
      <c r="G28" s="255">
        <v>45961</v>
      </c>
      <c r="H28" s="258">
        <v>144</v>
      </c>
      <c r="I28" s="258">
        <v>80</v>
      </c>
      <c r="M28" s="247" t="s">
        <v>108</v>
      </c>
      <c r="N28" s="247" t="s">
        <v>105</v>
      </c>
    </row>
    <row r="29" spans="1:14" x14ac:dyDescent="0.25">
      <c r="A29" s="250">
        <v>9</v>
      </c>
      <c r="B29" s="248" t="s">
        <v>65</v>
      </c>
      <c r="C29" s="248" t="s">
        <v>208</v>
      </c>
      <c r="D29" s="247" t="str">
        <f t="shared" si="0"/>
        <v>Grand Canyon / Flagstaff, AZ</v>
      </c>
      <c r="E29" s="262" t="s">
        <v>409</v>
      </c>
      <c r="F29" s="255">
        <v>45962</v>
      </c>
      <c r="G29" s="255">
        <v>46081</v>
      </c>
      <c r="H29" s="258">
        <v>110</v>
      </c>
      <c r="I29" s="258">
        <v>80</v>
      </c>
      <c r="M29" s="248" t="s">
        <v>110</v>
      </c>
      <c r="N29" s="248" t="s">
        <v>107</v>
      </c>
    </row>
    <row r="30" spans="1:14" x14ac:dyDescent="0.25">
      <c r="A30" s="250">
        <v>9</v>
      </c>
      <c r="B30" s="248" t="s">
        <v>65</v>
      </c>
      <c r="C30" s="248" t="s">
        <v>208</v>
      </c>
      <c r="D30" s="247" t="str">
        <f t="shared" si="0"/>
        <v>Grand Canyon / Flagstaff, AZ</v>
      </c>
      <c r="E30" s="262" t="s">
        <v>409</v>
      </c>
      <c r="F30" s="255">
        <v>46082</v>
      </c>
      <c r="G30" s="255">
        <v>46387</v>
      </c>
      <c r="H30" s="258">
        <v>144</v>
      </c>
      <c r="I30" s="258">
        <v>80</v>
      </c>
      <c r="M30" s="248" t="s">
        <v>112</v>
      </c>
      <c r="N30" s="248" t="s">
        <v>109</v>
      </c>
    </row>
    <row r="31" spans="1:14" x14ac:dyDescent="0.25">
      <c r="A31" s="249">
        <v>8</v>
      </c>
      <c r="B31" s="247" t="s">
        <v>65</v>
      </c>
      <c r="C31" s="247" t="s">
        <v>234</v>
      </c>
      <c r="D31" s="247" t="str">
        <f t="shared" si="0"/>
        <v>Kayenta, AZ</v>
      </c>
      <c r="E31" s="261" t="s">
        <v>408</v>
      </c>
      <c r="F31" s="254">
        <v>45566</v>
      </c>
      <c r="G31" s="254">
        <v>45930</v>
      </c>
      <c r="H31" s="257">
        <v>145</v>
      </c>
      <c r="I31" s="257">
        <v>74</v>
      </c>
      <c r="M31" s="248" t="s">
        <v>114</v>
      </c>
      <c r="N31" s="247" t="s">
        <v>111</v>
      </c>
    </row>
    <row r="32" spans="1:14" x14ac:dyDescent="0.25">
      <c r="A32" s="249">
        <v>8</v>
      </c>
      <c r="B32" s="247" t="s">
        <v>65</v>
      </c>
      <c r="C32" s="247" t="s">
        <v>234</v>
      </c>
      <c r="D32" s="247" t="str">
        <f t="shared" si="0"/>
        <v>Kayenta, AZ</v>
      </c>
      <c r="E32" s="261" t="s">
        <v>408</v>
      </c>
      <c r="F32" s="254">
        <v>45931</v>
      </c>
      <c r="G32" s="254">
        <v>46387</v>
      </c>
      <c r="H32" s="257">
        <v>145</v>
      </c>
      <c r="I32" s="257">
        <v>74</v>
      </c>
      <c r="M32" s="247" t="s">
        <v>116</v>
      </c>
      <c r="N32" s="247" t="s">
        <v>115</v>
      </c>
    </row>
    <row r="33" spans="1:14" x14ac:dyDescent="0.25">
      <c r="A33" s="250">
        <v>10</v>
      </c>
      <c r="B33" s="248" t="s">
        <v>65</v>
      </c>
      <c r="C33" s="248" t="s">
        <v>307</v>
      </c>
      <c r="D33" s="247" t="str">
        <f t="shared" si="0"/>
        <v>Phoenix / Scottsdale, AZ</v>
      </c>
      <c r="E33" s="262" t="s">
        <v>410</v>
      </c>
      <c r="F33" s="255">
        <v>45566</v>
      </c>
      <c r="G33" s="255">
        <v>45688</v>
      </c>
      <c r="H33" s="258">
        <v>160</v>
      </c>
      <c r="I33" s="258">
        <v>86</v>
      </c>
      <c r="M33" s="248" t="s">
        <v>118</v>
      </c>
      <c r="N33" s="248" t="s">
        <v>117</v>
      </c>
    </row>
    <row r="34" spans="1:14" x14ac:dyDescent="0.25">
      <c r="A34" s="250">
        <v>10</v>
      </c>
      <c r="B34" s="248" t="s">
        <v>65</v>
      </c>
      <c r="C34" s="248" t="s">
        <v>307</v>
      </c>
      <c r="D34" s="247" t="str">
        <f t="shared" si="0"/>
        <v>Phoenix / Scottsdale, AZ</v>
      </c>
      <c r="E34" s="262" t="s">
        <v>410</v>
      </c>
      <c r="F34" s="255">
        <v>45689</v>
      </c>
      <c r="G34" s="255">
        <v>45747</v>
      </c>
      <c r="H34" s="258">
        <v>229</v>
      </c>
      <c r="I34" s="258">
        <v>86</v>
      </c>
      <c r="M34" s="248" t="s">
        <v>120</v>
      </c>
      <c r="N34" s="247" t="s">
        <v>119</v>
      </c>
    </row>
    <row r="35" spans="1:14" x14ac:dyDescent="0.25">
      <c r="A35" s="250">
        <v>10</v>
      </c>
      <c r="B35" s="248" t="s">
        <v>65</v>
      </c>
      <c r="C35" s="248" t="s">
        <v>307</v>
      </c>
      <c r="D35" s="247" t="str">
        <f t="shared" si="0"/>
        <v>Phoenix / Scottsdale, AZ</v>
      </c>
      <c r="E35" s="262" t="s">
        <v>410</v>
      </c>
      <c r="F35" s="255">
        <v>45748</v>
      </c>
      <c r="G35" s="255">
        <v>45808</v>
      </c>
      <c r="H35" s="258">
        <v>161</v>
      </c>
      <c r="I35" s="258">
        <v>86</v>
      </c>
      <c r="M35" s="248" t="s">
        <v>122</v>
      </c>
      <c r="N35" s="247" t="s">
        <v>121</v>
      </c>
    </row>
    <row r="36" spans="1:14" x14ac:dyDescent="0.25">
      <c r="A36" s="250">
        <v>10</v>
      </c>
      <c r="B36" s="248" t="s">
        <v>65</v>
      </c>
      <c r="C36" s="248" t="s">
        <v>307</v>
      </c>
      <c r="D36" s="247" t="str">
        <f t="shared" si="0"/>
        <v>Phoenix / Scottsdale, AZ</v>
      </c>
      <c r="E36" s="262" t="s">
        <v>410</v>
      </c>
      <c r="F36" s="255">
        <v>45809</v>
      </c>
      <c r="G36" s="255">
        <v>45900</v>
      </c>
      <c r="H36" s="258">
        <v>113</v>
      </c>
      <c r="I36" s="258">
        <v>86</v>
      </c>
      <c r="M36" s="248" t="s">
        <v>124</v>
      </c>
      <c r="N36" s="248" t="s">
        <v>123</v>
      </c>
    </row>
    <row r="37" spans="1:14" x14ac:dyDescent="0.25">
      <c r="A37" s="250">
        <v>10</v>
      </c>
      <c r="B37" s="248" t="s">
        <v>65</v>
      </c>
      <c r="C37" s="248" t="s">
        <v>307</v>
      </c>
      <c r="D37" s="247" t="str">
        <f t="shared" si="0"/>
        <v>Phoenix / Scottsdale, AZ</v>
      </c>
      <c r="E37" s="262" t="s">
        <v>410</v>
      </c>
      <c r="F37" s="255">
        <v>45901</v>
      </c>
      <c r="G37" s="255">
        <v>45930</v>
      </c>
      <c r="H37" s="258">
        <v>160</v>
      </c>
      <c r="I37" s="258">
        <v>86</v>
      </c>
      <c r="M37" s="247" t="s">
        <v>126</v>
      </c>
      <c r="N37" s="248" t="s">
        <v>125</v>
      </c>
    </row>
    <row r="38" spans="1:14" x14ac:dyDescent="0.25">
      <c r="A38" s="250">
        <v>10</v>
      </c>
      <c r="B38" s="248" t="s">
        <v>65</v>
      </c>
      <c r="C38" s="248" t="s">
        <v>307</v>
      </c>
      <c r="D38" s="247" t="str">
        <f t="shared" si="0"/>
        <v>Phoenix / Scottsdale, AZ</v>
      </c>
      <c r="E38" s="262" t="s">
        <v>410</v>
      </c>
      <c r="F38" s="255">
        <v>45931</v>
      </c>
      <c r="G38" s="255">
        <v>46053</v>
      </c>
      <c r="H38" s="258">
        <v>160</v>
      </c>
      <c r="I38" s="258">
        <v>86</v>
      </c>
      <c r="M38" s="247" t="s">
        <v>128</v>
      </c>
      <c r="N38" s="247" t="s">
        <v>127</v>
      </c>
    </row>
    <row r="39" spans="1:14" x14ac:dyDescent="0.25">
      <c r="A39" s="250">
        <v>10</v>
      </c>
      <c r="B39" s="248" t="s">
        <v>65</v>
      </c>
      <c r="C39" s="248" t="s">
        <v>307</v>
      </c>
      <c r="D39" s="247" t="str">
        <f t="shared" si="0"/>
        <v>Phoenix / Scottsdale, AZ</v>
      </c>
      <c r="E39" s="262" t="s">
        <v>410</v>
      </c>
      <c r="F39" s="255">
        <v>46054</v>
      </c>
      <c r="G39" s="255">
        <v>46112</v>
      </c>
      <c r="H39" s="258">
        <v>229</v>
      </c>
      <c r="I39" s="258">
        <v>86</v>
      </c>
      <c r="M39" s="248" t="s">
        <v>130</v>
      </c>
      <c r="N39" s="248" t="s">
        <v>129</v>
      </c>
    </row>
    <row r="40" spans="1:14" x14ac:dyDescent="0.25">
      <c r="A40" s="250">
        <v>10</v>
      </c>
      <c r="B40" s="248" t="s">
        <v>65</v>
      </c>
      <c r="C40" s="248" t="s">
        <v>307</v>
      </c>
      <c r="D40" s="247" t="str">
        <f t="shared" si="0"/>
        <v>Phoenix / Scottsdale, AZ</v>
      </c>
      <c r="E40" s="262" t="s">
        <v>410</v>
      </c>
      <c r="F40" s="255">
        <v>46113</v>
      </c>
      <c r="G40" s="255">
        <v>46173</v>
      </c>
      <c r="H40" s="258">
        <v>161</v>
      </c>
      <c r="I40" s="258">
        <v>86</v>
      </c>
      <c r="M40" s="247" t="s">
        <v>132</v>
      </c>
      <c r="N40" s="248" t="s">
        <v>131</v>
      </c>
    </row>
    <row r="41" spans="1:14" x14ac:dyDescent="0.25">
      <c r="A41" s="250">
        <v>10</v>
      </c>
      <c r="B41" s="248" t="s">
        <v>65</v>
      </c>
      <c r="C41" s="248" t="s">
        <v>307</v>
      </c>
      <c r="D41" s="247" t="str">
        <f t="shared" si="0"/>
        <v>Phoenix / Scottsdale, AZ</v>
      </c>
      <c r="E41" s="262" t="s">
        <v>410</v>
      </c>
      <c r="F41" s="255">
        <v>46174</v>
      </c>
      <c r="G41" s="255">
        <v>46265</v>
      </c>
      <c r="H41" s="258">
        <v>113</v>
      </c>
      <c r="I41" s="258">
        <v>86</v>
      </c>
      <c r="M41" s="248" t="s">
        <v>134</v>
      </c>
      <c r="N41" s="247" t="s">
        <v>133</v>
      </c>
    </row>
    <row r="42" spans="1:14" x14ac:dyDescent="0.25">
      <c r="A42" s="250">
        <v>10</v>
      </c>
      <c r="B42" s="248" t="s">
        <v>65</v>
      </c>
      <c r="C42" s="248" t="s">
        <v>307</v>
      </c>
      <c r="D42" s="247" t="str">
        <f t="shared" si="0"/>
        <v>Phoenix / Scottsdale, AZ</v>
      </c>
      <c r="E42" s="262" t="s">
        <v>410</v>
      </c>
      <c r="F42" s="255">
        <v>46266</v>
      </c>
      <c r="G42" s="255">
        <v>46387</v>
      </c>
      <c r="H42" s="258">
        <v>160</v>
      </c>
      <c r="I42" s="258">
        <v>86</v>
      </c>
      <c r="M42" s="248" t="s">
        <v>136</v>
      </c>
      <c r="N42" s="248" t="s">
        <v>135</v>
      </c>
    </row>
    <row r="43" spans="1:14" x14ac:dyDescent="0.25">
      <c r="A43" s="249">
        <v>11</v>
      </c>
      <c r="B43" s="247" t="s">
        <v>65</v>
      </c>
      <c r="C43" s="247" t="s">
        <v>350</v>
      </c>
      <c r="D43" s="247" t="str">
        <f t="shared" si="0"/>
        <v>Sedona, AZ</v>
      </c>
      <c r="E43" s="261" t="s">
        <v>411</v>
      </c>
      <c r="F43" s="254">
        <v>45566</v>
      </c>
      <c r="G43" s="254">
        <v>45657</v>
      </c>
      <c r="H43" s="257">
        <v>213</v>
      </c>
      <c r="I43" s="257">
        <v>92</v>
      </c>
      <c r="M43" s="248" t="s">
        <v>138</v>
      </c>
      <c r="N43" s="248" t="s">
        <v>137</v>
      </c>
    </row>
    <row r="44" spans="1:14" x14ac:dyDescent="0.25">
      <c r="A44" s="249">
        <v>11</v>
      </c>
      <c r="B44" s="247" t="s">
        <v>65</v>
      </c>
      <c r="C44" s="247" t="s">
        <v>350</v>
      </c>
      <c r="D44" s="247" t="str">
        <f t="shared" si="0"/>
        <v>Sedona, AZ</v>
      </c>
      <c r="E44" s="261" t="s">
        <v>411</v>
      </c>
      <c r="F44" s="254">
        <v>45658</v>
      </c>
      <c r="G44" s="254">
        <v>45716</v>
      </c>
      <c r="H44" s="257">
        <v>164</v>
      </c>
      <c r="I44" s="257">
        <v>92</v>
      </c>
      <c r="M44" s="247" t="s">
        <v>140</v>
      </c>
      <c r="N44" s="248" t="s">
        <v>139</v>
      </c>
    </row>
    <row r="45" spans="1:14" x14ac:dyDescent="0.25">
      <c r="A45" s="249">
        <v>11</v>
      </c>
      <c r="B45" s="247" t="s">
        <v>65</v>
      </c>
      <c r="C45" s="247" t="s">
        <v>350</v>
      </c>
      <c r="D45" s="247" t="str">
        <f t="shared" si="0"/>
        <v>Sedona, AZ</v>
      </c>
      <c r="E45" s="261" t="s">
        <v>411</v>
      </c>
      <c r="F45" s="254">
        <v>45717</v>
      </c>
      <c r="G45" s="254">
        <v>45777</v>
      </c>
      <c r="H45" s="257">
        <v>274</v>
      </c>
      <c r="I45" s="257">
        <v>92</v>
      </c>
      <c r="M45" s="248" t="s">
        <v>142</v>
      </c>
      <c r="N45" s="248" t="s">
        <v>141</v>
      </c>
    </row>
    <row r="46" spans="1:14" x14ac:dyDescent="0.25">
      <c r="A46" s="249">
        <v>11</v>
      </c>
      <c r="B46" s="247" t="s">
        <v>65</v>
      </c>
      <c r="C46" s="247" t="s">
        <v>350</v>
      </c>
      <c r="D46" s="247" t="str">
        <f t="shared" si="0"/>
        <v>Sedona, AZ</v>
      </c>
      <c r="E46" s="261" t="s">
        <v>411</v>
      </c>
      <c r="F46" s="254">
        <v>45778</v>
      </c>
      <c r="G46" s="254">
        <v>45900</v>
      </c>
      <c r="H46" s="257">
        <v>183</v>
      </c>
      <c r="I46" s="257">
        <v>92</v>
      </c>
      <c r="M46" s="247" t="s">
        <v>144</v>
      </c>
      <c r="N46" s="248" t="s">
        <v>143</v>
      </c>
    </row>
    <row r="47" spans="1:14" x14ac:dyDescent="0.25">
      <c r="A47" s="249">
        <v>11</v>
      </c>
      <c r="B47" s="247" t="s">
        <v>65</v>
      </c>
      <c r="C47" s="247" t="s">
        <v>350</v>
      </c>
      <c r="D47" s="247" t="str">
        <f t="shared" si="0"/>
        <v>Sedona, AZ</v>
      </c>
      <c r="E47" s="261" t="s">
        <v>411</v>
      </c>
      <c r="F47" s="254">
        <v>45901</v>
      </c>
      <c r="G47" s="254">
        <v>45930</v>
      </c>
      <c r="H47" s="257">
        <v>213</v>
      </c>
      <c r="I47" s="257">
        <v>92</v>
      </c>
      <c r="M47" s="247" t="s">
        <v>146</v>
      </c>
      <c r="N47" s="248" t="s">
        <v>145</v>
      </c>
    </row>
    <row r="48" spans="1:14" x14ac:dyDescent="0.25">
      <c r="A48" s="249">
        <v>11</v>
      </c>
      <c r="B48" s="247" t="s">
        <v>65</v>
      </c>
      <c r="C48" s="247" t="s">
        <v>350</v>
      </c>
      <c r="D48" s="247" t="str">
        <f t="shared" si="0"/>
        <v>Sedona, AZ</v>
      </c>
      <c r="E48" s="261" t="s">
        <v>411</v>
      </c>
      <c r="F48" s="254">
        <v>45931</v>
      </c>
      <c r="G48" s="254">
        <v>46022</v>
      </c>
      <c r="H48" s="257">
        <v>213</v>
      </c>
      <c r="I48" s="257">
        <v>92</v>
      </c>
      <c r="M48" s="248" t="s">
        <v>148</v>
      </c>
      <c r="N48" s="247" t="s">
        <v>149</v>
      </c>
    </row>
    <row r="49" spans="1:14" x14ac:dyDescent="0.25">
      <c r="A49" s="249">
        <v>11</v>
      </c>
      <c r="B49" s="247" t="s">
        <v>65</v>
      </c>
      <c r="C49" s="247" t="s">
        <v>350</v>
      </c>
      <c r="D49" s="247" t="str">
        <f t="shared" si="0"/>
        <v>Sedona, AZ</v>
      </c>
      <c r="E49" s="261" t="s">
        <v>411</v>
      </c>
      <c r="F49" s="254">
        <v>46023</v>
      </c>
      <c r="G49" s="254">
        <v>46081</v>
      </c>
      <c r="H49" s="257">
        <v>164</v>
      </c>
      <c r="I49" s="257">
        <v>92</v>
      </c>
      <c r="M49" s="247" t="s">
        <v>150</v>
      </c>
      <c r="N49" s="247" t="s">
        <v>151</v>
      </c>
    </row>
    <row r="50" spans="1:14" x14ac:dyDescent="0.25">
      <c r="A50" s="249">
        <v>11</v>
      </c>
      <c r="B50" s="247" t="s">
        <v>65</v>
      </c>
      <c r="C50" s="247" t="s">
        <v>350</v>
      </c>
      <c r="D50" s="247" t="str">
        <f t="shared" si="0"/>
        <v>Sedona, AZ</v>
      </c>
      <c r="E50" s="261" t="s">
        <v>411</v>
      </c>
      <c r="F50" s="254">
        <v>46082</v>
      </c>
      <c r="G50" s="254">
        <v>46142</v>
      </c>
      <c r="H50" s="257">
        <v>274</v>
      </c>
      <c r="I50" s="257">
        <v>92</v>
      </c>
      <c r="M50" s="248" t="s">
        <v>152</v>
      </c>
      <c r="N50" s="248" t="s">
        <v>153</v>
      </c>
    </row>
    <row r="51" spans="1:14" x14ac:dyDescent="0.25">
      <c r="A51" s="249">
        <v>11</v>
      </c>
      <c r="B51" s="247" t="s">
        <v>65</v>
      </c>
      <c r="C51" s="247" t="s">
        <v>350</v>
      </c>
      <c r="D51" s="247" t="str">
        <f t="shared" si="0"/>
        <v>Sedona, AZ</v>
      </c>
      <c r="E51" s="261" t="s">
        <v>411</v>
      </c>
      <c r="F51" s="254">
        <v>46143</v>
      </c>
      <c r="G51" s="254">
        <v>46265</v>
      </c>
      <c r="H51" s="257">
        <v>183</v>
      </c>
      <c r="I51" s="257">
        <v>92</v>
      </c>
      <c r="M51" s="247" t="s">
        <v>154</v>
      </c>
      <c r="N51" s="247" t="s">
        <v>155</v>
      </c>
    </row>
    <row r="52" spans="1:14" x14ac:dyDescent="0.25">
      <c r="A52" s="249">
        <v>11</v>
      </c>
      <c r="B52" s="247" t="s">
        <v>65</v>
      </c>
      <c r="C52" s="247" t="s">
        <v>350</v>
      </c>
      <c r="D52" s="247" t="str">
        <f t="shared" si="0"/>
        <v>Sedona, AZ</v>
      </c>
      <c r="E52" s="261" t="s">
        <v>411</v>
      </c>
      <c r="F52" s="254">
        <v>46266</v>
      </c>
      <c r="G52" s="254">
        <v>46387</v>
      </c>
      <c r="H52" s="257">
        <v>213</v>
      </c>
      <c r="I52" s="257">
        <v>92</v>
      </c>
      <c r="M52" s="247" t="s">
        <v>156</v>
      </c>
      <c r="N52" s="248" t="s">
        <v>157</v>
      </c>
    </row>
    <row r="53" spans="1:14" x14ac:dyDescent="0.25">
      <c r="A53" s="250">
        <v>12</v>
      </c>
      <c r="B53" s="248" t="s">
        <v>65</v>
      </c>
      <c r="C53" s="248" t="s">
        <v>383</v>
      </c>
      <c r="D53" s="247" t="str">
        <f t="shared" si="0"/>
        <v>Tucson, AZ</v>
      </c>
      <c r="E53" s="262" t="s">
        <v>412</v>
      </c>
      <c r="F53" s="255">
        <v>45566</v>
      </c>
      <c r="G53" s="255">
        <v>45657</v>
      </c>
      <c r="H53" s="258">
        <v>123</v>
      </c>
      <c r="I53" s="258">
        <v>80</v>
      </c>
      <c r="N53" s="247" t="s">
        <v>158</v>
      </c>
    </row>
    <row r="54" spans="1:14" x14ac:dyDescent="0.25">
      <c r="A54" s="250">
        <v>12</v>
      </c>
      <c r="B54" s="248" t="s">
        <v>65</v>
      </c>
      <c r="C54" s="248" t="s">
        <v>383</v>
      </c>
      <c r="D54" s="247" t="str">
        <f t="shared" si="0"/>
        <v>Tucson, AZ</v>
      </c>
      <c r="E54" s="262" t="s">
        <v>412</v>
      </c>
      <c r="F54" s="255">
        <v>45658</v>
      </c>
      <c r="G54" s="255">
        <v>45747</v>
      </c>
      <c r="H54" s="258">
        <v>171</v>
      </c>
      <c r="I54" s="258">
        <v>80</v>
      </c>
      <c r="N54" s="248" t="s">
        <v>159</v>
      </c>
    </row>
    <row r="55" spans="1:14" x14ac:dyDescent="0.25">
      <c r="A55" s="250">
        <v>12</v>
      </c>
      <c r="B55" s="248" t="s">
        <v>65</v>
      </c>
      <c r="C55" s="248" t="s">
        <v>383</v>
      </c>
      <c r="D55" s="247" t="str">
        <f t="shared" si="0"/>
        <v>Tucson, AZ</v>
      </c>
      <c r="E55" s="262" t="s">
        <v>412</v>
      </c>
      <c r="F55" s="255">
        <v>45748</v>
      </c>
      <c r="G55" s="255">
        <v>45930</v>
      </c>
      <c r="H55" s="258">
        <v>123</v>
      </c>
      <c r="I55" s="258">
        <v>80</v>
      </c>
      <c r="N55" s="248" t="s">
        <v>160</v>
      </c>
    </row>
    <row r="56" spans="1:14" x14ac:dyDescent="0.25">
      <c r="A56" s="250">
        <v>12</v>
      </c>
      <c r="B56" s="248" t="s">
        <v>65</v>
      </c>
      <c r="C56" s="248" t="s">
        <v>383</v>
      </c>
      <c r="D56" s="247" t="str">
        <f t="shared" si="0"/>
        <v>Tucson, AZ</v>
      </c>
      <c r="E56" s="262" t="s">
        <v>412</v>
      </c>
      <c r="F56" s="255">
        <v>45931</v>
      </c>
      <c r="G56" s="255">
        <v>46022</v>
      </c>
      <c r="H56" s="258">
        <v>123</v>
      </c>
      <c r="I56" s="258">
        <v>80</v>
      </c>
      <c r="N56" s="248" t="s">
        <v>161</v>
      </c>
    </row>
    <row r="57" spans="1:14" x14ac:dyDescent="0.25">
      <c r="A57" s="250">
        <v>12</v>
      </c>
      <c r="B57" s="248" t="s">
        <v>65</v>
      </c>
      <c r="C57" s="248" t="s">
        <v>383</v>
      </c>
      <c r="D57" s="247" t="str">
        <f t="shared" si="0"/>
        <v>Tucson, AZ</v>
      </c>
      <c r="E57" s="262" t="s">
        <v>412</v>
      </c>
      <c r="F57" s="255">
        <v>46023</v>
      </c>
      <c r="G57" s="255">
        <v>46112</v>
      </c>
      <c r="H57" s="258">
        <v>171</v>
      </c>
      <c r="I57" s="258">
        <v>80</v>
      </c>
      <c r="N57" s="247" t="s">
        <v>162</v>
      </c>
    </row>
    <row r="58" spans="1:14" x14ac:dyDescent="0.25">
      <c r="A58" s="250">
        <v>12</v>
      </c>
      <c r="B58" s="248" t="s">
        <v>65</v>
      </c>
      <c r="C58" s="248" t="s">
        <v>383</v>
      </c>
      <c r="D58" s="247" t="str">
        <f t="shared" si="0"/>
        <v>Tucson, AZ</v>
      </c>
      <c r="E58" s="262" t="s">
        <v>412</v>
      </c>
      <c r="F58" s="255">
        <v>46113</v>
      </c>
      <c r="G58" s="255">
        <v>46387</v>
      </c>
      <c r="H58" s="258">
        <v>123</v>
      </c>
      <c r="I58" s="258">
        <v>80</v>
      </c>
      <c r="N58" s="247" t="s">
        <v>163</v>
      </c>
    </row>
    <row r="59" spans="1:14" x14ac:dyDescent="0.25">
      <c r="A59" s="249">
        <v>14</v>
      </c>
      <c r="B59" s="247" t="s">
        <v>67</v>
      </c>
      <c r="C59" s="247" t="s">
        <v>77</v>
      </c>
      <c r="D59" s="247" t="str">
        <f t="shared" si="0"/>
        <v>Antioch / Brentwood / Concord, CA</v>
      </c>
      <c r="E59" s="261" t="s">
        <v>413</v>
      </c>
      <c r="F59" s="254">
        <v>45566</v>
      </c>
      <c r="G59" s="254">
        <v>45930</v>
      </c>
      <c r="H59" s="257">
        <v>147</v>
      </c>
      <c r="I59" s="257">
        <v>86</v>
      </c>
      <c r="N59" s="247" t="s">
        <v>164</v>
      </c>
    </row>
    <row r="60" spans="1:14" x14ac:dyDescent="0.25">
      <c r="A60" s="249">
        <v>14</v>
      </c>
      <c r="B60" s="247" t="s">
        <v>67</v>
      </c>
      <c r="C60" s="247" t="s">
        <v>77</v>
      </c>
      <c r="D60" s="247" t="str">
        <f t="shared" si="0"/>
        <v>Antioch / Brentwood / Concord, CA</v>
      </c>
      <c r="E60" s="261" t="s">
        <v>413</v>
      </c>
      <c r="F60" s="254">
        <v>45931</v>
      </c>
      <c r="G60" s="254">
        <v>46387</v>
      </c>
      <c r="H60" s="257">
        <v>147</v>
      </c>
      <c r="I60" s="257">
        <v>86</v>
      </c>
      <c r="N60" s="248" t="s">
        <v>165</v>
      </c>
    </row>
    <row r="61" spans="1:14" x14ac:dyDescent="0.25">
      <c r="A61" s="250">
        <v>481</v>
      </c>
      <c r="B61" s="248" t="s">
        <v>67</v>
      </c>
      <c r="C61" s="248" t="s">
        <v>95</v>
      </c>
      <c r="D61" s="247" t="str">
        <f t="shared" si="0"/>
        <v>Bakersfield / Ridgecrest, CA</v>
      </c>
      <c r="E61" s="262" t="s">
        <v>635</v>
      </c>
      <c r="F61" s="255">
        <v>45566</v>
      </c>
      <c r="G61" s="255">
        <v>45930</v>
      </c>
      <c r="H61" s="258">
        <v>132</v>
      </c>
      <c r="I61" s="258">
        <v>74</v>
      </c>
      <c r="N61" s="248" t="s">
        <v>166</v>
      </c>
    </row>
    <row r="62" spans="1:14" x14ac:dyDescent="0.25">
      <c r="A62" s="250">
        <v>481</v>
      </c>
      <c r="B62" s="248" t="s">
        <v>67</v>
      </c>
      <c r="C62" s="248" t="s">
        <v>95</v>
      </c>
      <c r="D62" s="247" t="str">
        <f t="shared" si="0"/>
        <v>Bakersfield / Ridgecrest, CA</v>
      </c>
      <c r="E62" s="262" t="s">
        <v>635</v>
      </c>
      <c r="F62" s="255">
        <v>45931</v>
      </c>
      <c r="G62" s="255">
        <v>46387</v>
      </c>
      <c r="H62" s="258">
        <v>132</v>
      </c>
      <c r="I62" s="258">
        <v>74</v>
      </c>
      <c r="N62" s="247" t="s">
        <v>167</v>
      </c>
    </row>
    <row r="63" spans="1:14" x14ac:dyDescent="0.25">
      <c r="A63" s="249">
        <v>16</v>
      </c>
      <c r="B63" s="247" t="s">
        <v>67</v>
      </c>
      <c r="C63" s="247" t="s">
        <v>101</v>
      </c>
      <c r="D63" s="247" t="str">
        <f t="shared" si="0"/>
        <v>Barstow / Ontario / Victorville, CA</v>
      </c>
      <c r="E63" s="261" t="s">
        <v>414</v>
      </c>
      <c r="F63" s="254">
        <v>45566</v>
      </c>
      <c r="G63" s="254">
        <v>45930</v>
      </c>
      <c r="H63" s="257">
        <v>124</v>
      </c>
      <c r="I63" s="257">
        <v>86</v>
      </c>
      <c r="N63" s="247" t="s">
        <v>168</v>
      </c>
    </row>
    <row r="64" spans="1:14" x14ac:dyDescent="0.25">
      <c r="A64" s="249">
        <v>16</v>
      </c>
      <c r="B64" s="247" t="s">
        <v>67</v>
      </c>
      <c r="C64" s="247" t="s">
        <v>101</v>
      </c>
      <c r="D64" s="247" t="str">
        <f t="shared" si="0"/>
        <v>Barstow / Ontario / Victorville, CA</v>
      </c>
      <c r="E64" s="261" t="s">
        <v>414</v>
      </c>
      <c r="F64" s="254">
        <v>45931</v>
      </c>
      <c r="G64" s="254">
        <v>46387</v>
      </c>
      <c r="H64" s="257">
        <v>124</v>
      </c>
      <c r="I64" s="257">
        <v>86</v>
      </c>
      <c r="N64" s="248" t="s">
        <v>169</v>
      </c>
    </row>
    <row r="65" spans="1:14" x14ac:dyDescent="0.25">
      <c r="A65" s="250">
        <v>20</v>
      </c>
      <c r="B65" s="248" t="s">
        <v>67</v>
      </c>
      <c r="C65" s="248" t="s">
        <v>181</v>
      </c>
      <c r="D65" s="247" t="str">
        <f t="shared" si="0"/>
        <v>Death Valley, CA</v>
      </c>
      <c r="E65" s="262" t="s">
        <v>415</v>
      </c>
      <c r="F65" s="255">
        <v>45566</v>
      </c>
      <c r="G65" s="255">
        <v>45930</v>
      </c>
      <c r="H65" s="258">
        <v>142</v>
      </c>
      <c r="I65" s="258">
        <v>80</v>
      </c>
      <c r="N65" s="247" t="s">
        <v>170</v>
      </c>
    </row>
    <row r="66" spans="1:14" x14ac:dyDescent="0.25">
      <c r="A66" s="250">
        <v>20</v>
      </c>
      <c r="B66" s="248" t="s">
        <v>67</v>
      </c>
      <c r="C66" s="248" t="s">
        <v>181</v>
      </c>
      <c r="D66" s="247" t="str">
        <f t="shared" si="0"/>
        <v>Death Valley, CA</v>
      </c>
      <c r="E66" s="262" t="s">
        <v>415</v>
      </c>
      <c r="F66" s="255">
        <v>45931</v>
      </c>
      <c r="G66" s="255">
        <v>46387</v>
      </c>
      <c r="H66" s="258">
        <v>142</v>
      </c>
      <c r="I66" s="258">
        <v>80</v>
      </c>
      <c r="N66" s="248" t="s">
        <v>171</v>
      </c>
    </row>
    <row r="67" spans="1:14" x14ac:dyDescent="0.25">
      <c r="A67" s="249">
        <v>461</v>
      </c>
      <c r="B67" s="247" t="s">
        <v>67</v>
      </c>
      <c r="C67" s="247" t="s">
        <v>194</v>
      </c>
      <c r="D67" s="247" t="str">
        <f t="shared" si="0"/>
        <v>Eureka / Arcata / McKinleyville, CA</v>
      </c>
      <c r="E67" s="261" t="s">
        <v>625</v>
      </c>
      <c r="F67" s="254">
        <v>45566</v>
      </c>
      <c r="G67" s="254">
        <v>45808</v>
      </c>
      <c r="H67" s="257">
        <v>125</v>
      </c>
      <c r="I67" s="257">
        <v>86</v>
      </c>
      <c r="N67" s="247" t="s">
        <v>172</v>
      </c>
    </row>
    <row r="68" spans="1:14" x14ac:dyDescent="0.25">
      <c r="A68" s="249">
        <v>461</v>
      </c>
      <c r="B68" s="247" t="s">
        <v>67</v>
      </c>
      <c r="C68" s="247" t="s">
        <v>194</v>
      </c>
      <c r="D68" s="247" t="str">
        <f t="shared" si="0"/>
        <v>Eureka / Arcata / McKinleyville, CA</v>
      </c>
      <c r="E68" s="261" t="s">
        <v>625</v>
      </c>
      <c r="F68" s="254">
        <v>45809</v>
      </c>
      <c r="G68" s="254">
        <v>45900</v>
      </c>
      <c r="H68" s="257">
        <v>172</v>
      </c>
      <c r="I68" s="257">
        <v>86</v>
      </c>
      <c r="N68" s="247" t="s">
        <v>173</v>
      </c>
    </row>
    <row r="69" spans="1:14" x14ac:dyDescent="0.25">
      <c r="A69" s="249">
        <v>461</v>
      </c>
      <c r="B69" s="247" t="s">
        <v>67</v>
      </c>
      <c r="C69" s="247" t="s">
        <v>194</v>
      </c>
      <c r="D69" s="247" t="str">
        <f t="shared" ref="D69:D132" si="1">$C69&amp;","&amp;" "&amp;$B69</f>
        <v>Eureka / Arcata / McKinleyville, CA</v>
      </c>
      <c r="E69" s="261" t="s">
        <v>625</v>
      </c>
      <c r="F69" s="254">
        <v>45901</v>
      </c>
      <c r="G69" s="254">
        <v>45930</v>
      </c>
      <c r="H69" s="257">
        <v>125</v>
      </c>
      <c r="I69" s="257">
        <v>86</v>
      </c>
      <c r="N69" s="248" t="s">
        <v>174</v>
      </c>
    </row>
    <row r="70" spans="1:14" x14ac:dyDescent="0.25">
      <c r="A70" s="249">
        <v>461</v>
      </c>
      <c r="B70" s="247" t="s">
        <v>67</v>
      </c>
      <c r="C70" s="247" t="s">
        <v>194</v>
      </c>
      <c r="D70" s="247" t="str">
        <f t="shared" si="1"/>
        <v>Eureka / Arcata / McKinleyville, CA</v>
      </c>
      <c r="E70" s="261" t="s">
        <v>625</v>
      </c>
      <c r="F70" s="254">
        <v>45931</v>
      </c>
      <c r="G70" s="254">
        <v>46173</v>
      </c>
      <c r="H70" s="257">
        <v>125</v>
      </c>
      <c r="I70" s="257">
        <v>86</v>
      </c>
      <c r="N70" s="248" t="s">
        <v>175</v>
      </c>
    </row>
    <row r="71" spans="1:14" x14ac:dyDescent="0.25">
      <c r="A71" s="249">
        <v>461</v>
      </c>
      <c r="B71" s="247" t="s">
        <v>67</v>
      </c>
      <c r="C71" s="247" t="s">
        <v>194</v>
      </c>
      <c r="D71" s="247" t="str">
        <f t="shared" si="1"/>
        <v>Eureka / Arcata / McKinleyville, CA</v>
      </c>
      <c r="E71" s="261" t="s">
        <v>625</v>
      </c>
      <c r="F71" s="254">
        <v>46174</v>
      </c>
      <c r="G71" s="254">
        <v>46265</v>
      </c>
      <c r="H71" s="257">
        <v>172</v>
      </c>
      <c r="I71" s="257">
        <v>86</v>
      </c>
      <c r="N71" s="247" t="s">
        <v>176</v>
      </c>
    </row>
    <row r="72" spans="1:14" x14ac:dyDescent="0.25">
      <c r="A72" s="249">
        <v>461</v>
      </c>
      <c r="B72" s="247" t="s">
        <v>67</v>
      </c>
      <c r="C72" s="247" t="s">
        <v>194</v>
      </c>
      <c r="D72" s="247" t="str">
        <f t="shared" si="1"/>
        <v>Eureka / Arcata / McKinleyville, CA</v>
      </c>
      <c r="E72" s="261" t="s">
        <v>625</v>
      </c>
      <c r="F72" s="254">
        <v>46266</v>
      </c>
      <c r="G72" s="254">
        <v>46387</v>
      </c>
      <c r="H72" s="257">
        <v>125</v>
      </c>
      <c r="I72" s="257">
        <v>86</v>
      </c>
      <c r="N72" s="247" t="s">
        <v>177</v>
      </c>
    </row>
    <row r="73" spans="1:14" x14ac:dyDescent="0.25">
      <c r="A73" s="250">
        <v>21</v>
      </c>
      <c r="B73" s="248" t="s">
        <v>67</v>
      </c>
      <c r="C73" s="248" t="s">
        <v>204</v>
      </c>
      <c r="D73" s="247" t="str">
        <f t="shared" si="1"/>
        <v>Fresno, CA</v>
      </c>
      <c r="E73" s="262" t="s">
        <v>204</v>
      </c>
      <c r="F73" s="255">
        <v>45566</v>
      </c>
      <c r="G73" s="255">
        <v>45930</v>
      </c>
      <c r="H73" s="258">
        <v>129</v>
      </c>
      <c r="I73" s="258">
        <v>86</v>
      </c>
      <c r="N73" s="248" t="s">
        <v>178</v>
      </c>
    </row>
    <row r="74" spans="1:14" x14ac:dyDescent="0.25">
      <c r="A74" s="250">
        <v>21</v>
      </c>
      <c r="B74" s="248" t="s">
        <v>67</v>
      </c>
      <c r="C74" s="248" t="s">
        <v>204</v>
      </c>
      <c r="D74" s="247" t="str">
        <f t="shared" si="1"/>
        <v>Fresno, CA</v>
      </c>
      <c r="E74" s="262" t="s">
        <v>204</v>
      </c>
      <c r="F74" s="255">
        <v>45931</v>
      </c>
      <c r="G74" s="255">
        <v>46387</v>
      </c>
      <c r="H74" s="258">
        <v>129</v>
      </c>
      <c r="I74" s="258">
        <v>86</v>
      </c>
      <c r="N74" s="248" t="s">
        <v>179</v>
      </c>
    </row>
    <row r="75" spans="1:14" ht="26.4" x14ac:dyDescent="0.25">
      <c r="A75" s="249">
        <v>22</v>
      </c>
      <c r="B75" s="247" t="s">
        <v>67</v>
      </c>
      <c r="C75" s="247" t="s">
        <v>250</v>
      </c>
      <c r="D75" s="247" t="str">
        <f t="shared" si="1"/>
        <v>Los Angeles, CA</v>
      </c>
      <c r="E75" s="261" t="s">
        <v>416</v>
      </c>
      <c r="F75" s="254">
        <v>45566</v>
      </c>
      <c r="G75" s="254">
        <v>45930</v>
      </c>
      <c r="H75" s="257">
        <v>191</v>
      </c>
      <c r="I75" s="257">
        <v>86</v>
      </c>
      <c r="N75" s="248" t="s">
        <v>180</v>
      </c>
    </row>
    <row r="76" spans="1:14" ht="26.4" x14ac:dyDescent="0.25">
      <c r="A76" s="249">
        <v>22</v>
      </c>
      <c r="B76" s="247" t="s">
        <v>67</v>
      </c>
      <c r="C76" s="247" t="s">
        <v>250</v>
      </c>
      <c r="D76" s="247" t="str">
        <f t="shared" si="1"/>
        <v>Los Angeles, CA</v>
      </c>
      <c r="E76" s="261" t="s">
        <v>416</v>
      </c>
      <c r="F76" s="254">
        <v>45931</v>
      </c>
      <c r="G76" s="254">
        <v>46387</v>
      </c>
      <c r="H76" s="257">
        <v>191</v>
      </c>
      <c r="I76" s="257">
        <v>86</v>
      </c>
      <c r="N76" s="248" t="s">
        <v>181</v>
      </c>
    </row>
    <row r="77" spans="1:14" x14ac:dyDescent="0.25">
      <c r="A77" s="250">
        <v>23</v>
      </c>
      <c r="B77" s="248" t="s">
        <v>67</v>
      </c>
      <c r="C77" s="248" t="s">
        <v>257</v>
      </c>
      <c r="D77" s="247" t="str">
        <f t="shared" si="1"/>
        <v>Mammoth Lakes, CA</v>
      </c>
      <c r="E77" s="262" t="s">
        <v>417</v>
      </c>
      <c r="F77" s="255">
        <v>45566</v>
      </c>
      <c r="G77" s="255">
        <v>45626</v>
      </c>
      <c r="H77" s="258">
        <v>139</v>
      </c>
      <c r="I77" s="258">
        <v>86</v>
      </c>
      <c r="N77" s="248" t="s">
        <v>182</v>
      </c>
    </row>
    <row r="78" spans="1:14" x14ac:dyDescent="0.25">
      <c r="A78" s="250">
        <v>23</v>
      </c>
      <c r="B78" s="248" t="s">
        <v>67</v>
      </c>
      <c r="C78" s="248" t="s">
        <v>257</v>
      </c>
      <c r="D78" s="247" t="str">
        <f t="shared" si="1"/>
        <v>Mammoth Lakes, CA</v>
      </c>
      <c r="E78" s="262" t="s">
        <v>417</v>
      </c>
      <c r="F78" s="255">
        <v>45627</v>
      </c>
      <c r="G78" s="255">
        <v>45747</v>
      </c>
      <c r="H78" s="258">
        <v>195</v>
      </c>
      <c r="I78" s="258">
        <v>86</v>
      </c>
      <c r="N78" s="248" t="s">
        <v>183</v>
      </c>
    </row>
    <row r="79" spans="1:14" x14ac:dyDescent="0.25">
      <c r="A79" s="250">
        <v>23</v>
      </c>
      <c r="B79" s="248" t="s">
        <v>67</v>
      </c>
      <c r="C79" s="248" t="s">
        <v>257</v>
      </c>
      <c r="D79" s="247" t="str">
        <f t="shared" si="1"/>
        <v>Mammoth Lakes, CA</v>
      </c>
      <c r="E79" s="262" t="s">
        <v>417</v>
      </c>
      <c r="F79" s="255">
        <v>45748</v>
      </c>
      <c r="G79" s="255">
        <v>45930</v>
      </c>
      <c r="H79" s="258">
        <v>139</v>
      </c>
      <c r="I79" s="258">
        <v>86</v>
      </c>
      <c r="N79" s="248" t="s">
        <v>184</v>
      </c>
    </row>
    <row r="80" spans="1:14" x14ac:dyDescent="0.25">
      <c r="A80" s="250">
        <v>23</v>
      </c>
      <c r="B80" s="248" t="s">
        <v>67</v>
      </c>
      <c r="C80" s="248" t="s">
        <v>257</v>
      </c>
      <c r="D80" s="247" t="str">
        <f t="shared" si="1"/>
        <v>Mammoth Lakes, CA</v>
      </c>
      <c r="E80" s="262" t="s">
        <v>417</v>
      </c>
      <c r="F80" s="255">
        <v>45931</v>
      </c>
      <c r="G80" s="255">
        <v>45991</v>
      </c>
      <c r="H80" s="258">
        <v>139</v>
      </c>
      <c r="I80" s="258">
        <v>86</v>
      </c>
      <c r="N80" s="248" t="s">
        <v>185</v>
      </c>
    </row>
    <row r="81" spans="1:14" x14ac:dyDescent="0.25">
      <c r="A81" s="250">
        <v>23</v>
      </c>
      <c r="B81" s="248" t="s">
        <v>67</v>
      </c>
      <c r="C81" s="248" t="s">
        <v>257</v>
      </c>
      <c r="D81" s="247" t="str">
        <f t="shared" si="1"/>
        <v>Mammoth Lakes, CA</v>
      </c>
      <c r="E81" s="262" t="s">
        <v>417</v>
      </c>
      <c r="F81" s="255">
        <v>45992</v>
      </c>
      <c r="G81" s="255">
        <v>46112</v>
      </c>
      <c r="H81" s="258">
        <v>195</v>
      </c>
      <c r="I81" s="258">
        <v>86</v>
      </c>
      <c r="N81" s="247" t="s">
        <v>186</v>
      </c>
    </row>
    <row r="82" spans="1:14" x14ac:dyDescent="0.25">
      <c r="A82" s="250">
        <v>23</v>
      </c>
      <c r="B82" s="248" t="s">
        <v>67</v>
      </c>
      <c r="C82" s="248" t="s">
        <v>257</v>
      </c>
      <c r="D82" s="247" t="str">
        <f t="shared" si="1"/>
        <v>Mammoth Lakes, CA</v>
      </c>
      <c r="E82" s="262" t="s">
        <v>417</v>
      </c>
      <c r="F82" s="255">
        <v>46113</v>
      </c>
      <c r="G82" s="255">
        <v>46387</v>
      </c>
      <c r="H82" s="258">
        <v>139</v>
      </c>
      <c r="I82" s="258">
        <v>86</v>
      </c>
      <c r="N82" s="248" t="s">
        <v>187</v>
      </c>
    </row>
    <row r="83" spans="1:14" x14ac:dyDescent="0.25">
      <c r="A83" s="249">
        <v>24</v>
      </c>
      <c r="B83" s="247" t="s">
        <v>67</v>
      </c>
      <c r="C83" s="247" t="s">
        <v>265</v>
      </c>
      <c r="D83" s="247" t="str">
        <f t="shared" si="1"/>
        <v>Mill Valley / San Rafael / Novato, CA</v>
      </c>
      <c r="E83" s="261" t="s">
        <v>418</v>
      </c>
      <c r="F83" s="254">
        <v>45566</v>
      </c>
      <c r="G83" s="254">
        <v>45808</v>
      </c>
      <c r="H83" s="257">
        <v>153</v>
      </c>
      <c r="I83" s="257">
        <v>92</v>
      </c>
      <c r="N83" s="248" t="s">
        <v>188</v>
      </c>
    </row>
    <row r="84" spans="1:14" x14ac:dyDescent="0.25">
      <c r="A84" s="249">
        <v>24</v>
      </c>
      <c r="B84" s="247" t="s">
        <v>67</v>
      </c>
      <c r="C84" s="247" t="s">
        <v>265</v>
      </c>
      <c r="D84" s="247" t="str">
        <f t="shared" si="1"/>
        <v>Mill Valley / San Rafael / Novato, CA</v>
      </c>
      <c r="E84" s="261" t="s">
        <v>418</v>
      </c>
      <c r="F84" s="254">
        <v>45809</v>
      </c>
      <c r="G84" s="254">
        <v>45930</v>
      </c>
      <c r="H84" s="257">
        <v>175</v>
      </c>
      <c r="I84" s="257">
        <v>92</v>
      </c>
      <c r="N84" s="248" t="s">
        <v>189</v>
      </c>
    </row>
    <row r="85" spans="1:14" x14ac:dyDescent="0.25">
      <c r="A85" s="249">
        <v>24</v>
      </c>
      <c r="B85" s="247" t="s">
        <v>67</v>
      </c>
      <c r="C85" s="247" t="s">
        <v>265</v>
      </c>
      <c r="D85" s="247" t="str">
        <f t="shared" si="1"/>
        <v>Mill Valley / San Rafael / Novato, CA</v>
      </c>
      <c r="E85" s="261" t="s">
        <v>418</v>
      </c>
      <c r="F85" s="254">
        <v>45931</v>
      </c>
      <c r="G85" s="254">
        <v>46173</v>
      </c>
      <c r="H85" s="257">
        <v>153</v>
      </c>
      <c r="I85" s="257">
        <v>92</v>
      </c>
      <c r="N85" s="248" t="s">
        <v>190</v>
      </c>
    </row>
    <row r="86" spans="1:14" x14ac:dyDescent="0.25">
      <c r="A86" s="249">
        <v>24</v>
      </c>
      <c r="B86" s="247" t="s">
        <v>67</v>
      </c>
      <c r="C86" s="247" t="s">
        <v>265</v>
      </c>
      <c r="D86" s="247" t="str">
        <f t="shared" si="1"/>
        <v>Mill Valley / San Rafael / Novato, CA</v>
      </c>
      <c r="E86" s="261" t="s">
        <v>418</v>
      </c>
      <c r="F86" s="254">
        <v>46174</v>
      </c>
      <c r="G86" s="254">
        <v>46387</v>
      </c>
      <c r="H86" s="257">
        <v>175</v>
      </c>
      <c r="I86" s="257">
        <v>92</v>
      </c>
      <c r="N86" s="247" t="s">
        <v>191</v>
      </c>
    </row>
    <row r="87" spans="1:14" x14ac:dyDescent="0.25">
      <c r="A87" s="250">
        <v>26</v>
      </c>
      <c r="B87" s="248" t="s">
        <v>67</v>
      </c>
      <c r="C87" s="248" t="s">
        <v>271</v>
      </c>
      <c r="D87" s="247" t="str">
        <f t="shared" si="1"/>
        <v>Monterey, CA</v>
      </c>
      <c r="E87" s="262" t="s">
        <v>271</v>
      </c>
      <c r="F87" s="255">
        <v>45566</v>
      </c>
      <c r="G87" s="255">
        <v>45688</v>
      </c>
      <c r="H87" s="258">
        <v>191</v>
      </c>
      <c r="I87" s="258">
        <v>92</v>
      </c>
      <c r="N87" s="248" t="s">
        <v>192</v>
      </c>
    </row>
    <row r="88" spans="1:14" x14ac:dyDescent="0.25">
      <c r="A88" s="250">
        <v>26</v>
      </c>
      <c r="B88" s="248" t="s">
        <v>67</v>
      </c>
      <c r="C88" s="248" t="s">
        <v>271</v>
      </c>
      <c r="D88" s="247" t="str">
        <f t="shared" si="1"/>
        <v>Monterey, CA</v>
      </c>
      <c r="E88" s="262" t="s">
        <v>271</v>
      </c>
      <c r="F88" s="255">
        <v>45689</v>
      </c>
      <c r="G88" s="255">
        <v>45838</v>
      </c>
      <c r="H88" s="258">
        <v>199</v>
      </c>
      <c r="I88" s="258">
        <v>92</v>
      </c>
      <c r="N88" s="247" t="s">
        <v>193</v>
      </c>
    </row>
    <row r="89" spans="1:14" x14ac:dyDescent="0.25">
      <c r="A89" s="250">
        <v>26</v>
      </c>
      <c r="B89" s="248" t="s">
        <v>67</v>
      </c>
      <c r="C89" s="248" t="s">
        <v>271</v>
      </c>
      <c r="D89" s="247" t="str">
        <f t="shared" si="1"/>
        <v>Monterey, CA</v>
      </c>
      <c r="E89" s="262" t="s">
        <v>271</v>
      </c>
      <c r="F89" s="255">
        <v>45839</v>
      </c>
      <c r="G89" s="255">
        <v>45900</v>
      </c>
      <c r="H89" s="258">
        <v>279</v>
      </c>
      <c r="I89" s="258">
        <v>92</v>
      </c>
      <c r="N89" s="247" t="s">
        <v>194</v>
      </c>
    </row>
    <row r="90" spans="1:14" x14ac:dyDescent="0.25">
      <c r="A90" s="250">
        <v>26</v>
      </c>
      <c r="B90" s="248" t="s">
        <v>67</v>
      </c>
      <c r="C90" s="248" t="s">
        <v>271</v>
      </c>
      <c r="D90" s="247" t="str">
        <f t="shared" si="1"/>
        <v>Monterey, CA</v>
      </c>
      <c r="E90" s="262" t="s">
        <v>271</v>
      </c>
      <c r="F90" s="255">
        <v>45901</v>
      </c>
      <c r="G90" s="255">
        <v>45930</v>
      </c>
      <c r="H90" s="258">
        <v>191</v>
      </c>
      <c r="I90" s="258">
        <v>92</v>
      </c>
      <c r="N90" s="247" t="s">
        <v>195</v>
      </c>
    </row>
    <row r="91" spans="1:14" x14ac:dyDescent="0.25">
      <c r="A91" s="250">
        <v>26</v>
      </c>
      <c r="B91" s="248" t="s">
        <v>67</v>
      </c>
      <c r="C91" s="248" t="s">
        <v>271</v>
      </c>
      <c r="D91" s="247" t="str">
        <f t="shared" si="1"/>
        <v>Monterey, CA</v>
      </c>
      <c r="E91" s="262" t="s">
        <v>271</v>
      </c>
      <c r="F91" s="255">
        <v>45931</v>
      </c>
      <c r="G91" s="255">
        <v>46053</v>
      </c>
      <c r="H91" s="258">
        <v>191</v>
      </c>
      <c r="I91" s="258">
        <v>92</v>
      </c>
      <c r="N91" s="247" t="s">
        <v>196</v>
      </c>
    </row>
    <row r="92" spans="1:14" x14ac:dyDescent="0.25">
      <c r="A92" s="250">
        <v>26</v>
      </c>
      <c r="B92" s="248" t="s">
        <v>67</v>
      </c>
      <c r="C92" s="248" t="s">
        <v>271</v>
      </c>
      <c r="D92" s="247" t="str">
        <f t="shared" si="1"/>
        <v>Monterey, CA</v>
      </c>
      <c r="E92" s="262" t="s">
        <v>271</v>
      </c>
      <c r="F92" s="255">
        <v>46054</v>
      </c>
      <c r="G92" s="255">
        <v>46203</v>
      </c>
      <c r="H92" s="258">
        <v>199</v>
      </c>
      <c r="I92" s="258">
        <v>92</v>
      </c>
      <c r="N92" s="247" t="s">
        <v>197</v>
      </c>
    </row>
    <row r="93" spans="1:14" x14ac:dyDescent="0.25">
      <c r="A93" s="250">
        <v>26</v>
      </c>
      <c r="B93" s="248" t="s">
        <v>67</v>
      </c>
      <c r="C93" s="248" t="s">
        <v>271</v>
      </c>
      <c r="D93" s="247" t="str">
        <f t="shared" si="1"/>
        <v>Monterey, CA</v>
      </c>
      <c r="E93" s="262" t="s">
        <v>271</v>
      </c>
      <c r="F93" s="255">
        <v>46204</v>
      </c>
      <c r="G93" s="255">
        <v>46265</v>
      </c>
      <c r="H93" s="258">
        <v>279</v>
      </c>
      <c r="I93" s="258">
        <v>92</v>
      </c>
      <c r="N93" s="247" t="s">
        <v>198</v>
      </c>
    </row>
    <row r="94" spans="1:14" x14ac:dyDescent="0.25">
      <c r="A94" s="250">
        <v>26</v>
      </c>
      <c r="B94" s="248" t="s">
        <v>67</v>
      </c>
      <c r="C94" s="248" t="s">
        <v>271</v>
      </c>
      <c r="D94" s="247" t="str">
        <f t="shared" si="1"/>
        <v>Monterey, CA</v>
      </c>
      <c r="E94" s="262" t="s">
        <v>271</v>
      </c>
      <c r="F94" s="255">
        <v>46266</v>
      </c>
      <c r="G94" s="255">
        <v>46387</v>
      </c>
      <c r="H94" s="258">
        <v>191</v>
      </c>
      <c r="I94" s="258">
        <v>92</v>
      </c>
      <c r="N94" s="247" t="s">
        <v>199</v>
      </c>
    </row>
    <row r="95" spans="1:14" x14ac:dyDescent="0.25">
      <c r="A95" s="249">
        <v>27</v>
      </c>
      <c r="B95" s="247" t="s">
        <v>67</v>
      </c>
      <c r="C95" s="247" t="s">
        <v>278</v>
      </c>
      <c r="D95" s="247" t="str">
        <f t="shared" si="1"/>
        <v>Napa, CA</v>
      </c>
      <c r="E95" s="261" t="s">
        <v>278</v>
      </c>
      <c r="F95" s="254">
        <v>45566</v>
      </c>
      <c r="G95" s="254">
        <v>45626</v>
      </c>
      <c r="H95" s="257">
        <v>246</v>
      </c>
      <c r="I95" s="257">
        <v>92</v>
      </c>
      <c r="N95" s="247" t="s">
        <v>200</v>
      </c>
    </row>
    <row r="96" spans="1:14" x14ac:dyDescent="0.25">
      <c r="A96" s="249">
        <v>27</v>
      </c>
      <c r="B96" s="247" t="s">
        <v>67</v>
      </c>
      <c r="C96" s="247" t="s">
        <v>278</v>
      </c>
      <c r="D96" s="247" t="str">
        <f t="shared" si="1"/>
        <v>Napa, CA</v>
      </c>
      <c r="E96" s="261" t="s">
        <v>278</v>
      </c>
      <c r="F96" s="254">
        <v>45627</v>
      </c>
      <c r="G96" s="254">
        <v>45688</v>
      </c>
      <c r="H96" s="257">
        <v>172</v>
      </c>
      <c r="I96" s="257">
        <v>92</v>
      </c>
      <c r="N96" s="247" t="s">
        <v>201</v>
      </c>
    </row>
    <row r="97" spans="1:14" x14ac:dyDescent="0.25">
      <c r="A97" s="249">
        <v>27</v>
      </c>
      <c r="B97" s="247" t="s">
        <v>67</v>
      </c>
      <c r="C97" s="247" t="s">
        <v>278</v>
      </c>
      <c r="D97" s="247" t="str">
        <f t="shared" si="1"/>
        <v>Napa, CA</v>
      </c>
      <c r="E97" s="261" t="s">
        <v>278</v>
      </c>
      <c r="F97" s="254">
        <v>45689</v>
      </c>
      <c r="G97" s="254">
        <v>45930</v>
      </c>
      <c r="H97" s="257">
        <v>246</v>
      </c>
      <c r="I97" s="257">
        <v>92</v>
      </c>
      <c r="N97" s="248" t="s">
        <v>202</v>
      </c>
    </row>
    <row r="98" spans="1:14" x14ac:dyDescent="0.25">
      <c r="A98" s="249">
        <v>27</v>
      </c>
      <c r="B98" s="247" t="s">
        <v>67</v>
      </c>
      <c r="C98" s="247" t="s">
        <v>278</v>
      </c>
      <c r="D98" s="247" t="str">
        <f t="shared" si="1"/>
        <v>Napa, CA</v>
      </c>
      <c r="E98" s="261" t="s">
        <v>278</v>
      </c>
      <c r="F98" s="254">
        <v>45931</v>
      </c>
      <c r="G98" s="254">
        <v>45991</v>
      </c>
      <c r="H98" s="257">
        <v>246</v>
      </c>
      <c r="I98" s="257">
        <v>92</v>
      </c>
      <c r="N98" s="247" t="s">
        <v>203</v>
      </c>
    </row>
    <row r="99" spans="1:14" x14ac:dyDescent="0.25">
      <c r="A99" s="249">
        <v>27</v>
      </c>
      <c r="B99" s="247" t="s">
        <v>67</v>
      </c>
      <c r="C99" s="247" t="s">
        <v>278</v>
      </c>
      <c r="D99" s="247" t="str">
        <f t="shared" si="1"/>
        <v>Napa, CA</v>
      </c>
      <c r="E99" s="261" t="s">
        <v>278</v>
      </c>
      <c r="F99" s="254">
        <v>45992</v>
      </c>
      <c r="G99" s="254">
        <v>46053</v>
      </c>
      <c r="H99" s="257">
        <v>172</v>
      </c>
      <c r="I99" s="257">
        <v>92</v>
      </c>
      <c r="N99" s="248" t="s">
        <v>204</v>
      </c>
    </row>
    <row r="100" spans="1:14" x14ac:dyDescent="0.25">
      <c r="A100" s="249">
        <v>27</v>
      </c>
      <c r="B100" s="247" t="s">
        <v>67</v>
      </c>
      <c r="C100" s="247" t="s">
        <v>278</v>
      </c>
      <c r="D100" s="247" t="str">
        <f t="shared" si="1"/>
        <v>Napa, CA</v>
      </c>
      <c r="E100" s="261" t="s">
        <v>278</v>
      </c>
      <c r="F100" s="254">
        <v>46054</v>
      </c>
      <c r="G100" s="254">
        <v>46387</v>
      </c>
      <c r="H100" s="257">
        <v>246</v>
      </c>
      <c r="I100" s="257">
        <v>92</v>
      </c>
      <c r="N100" s="248" t="s">
        <v>205</v>
      </c>
    </row>
    <row r="101" spans="1:14" x14ac:dyDescent="0.25">
      <c r="A101" s="250">
        <v>28</v>
      </c>
      <c r="B101" s="248" t="s">
        <v>67</v>
      </c>
      <c r="C101" s="248" t="s">
        <v>290</v>
      </c>
      <c r="D101" s="247" t="str">
        <f t="shared" si="1"/>
        <v>Oakhurst, CA</v>
      </c>
      <c r="E101" s="262" t="s">
        <v>419</v>
      </c>
      <c r="F101" s="255">
        <v>45566</v>
      </c>
      <c r="G101" s="255">
        <v>45930</v>
      </c>
      <c r="H101" s="258">
        <v>135</v>
      </c>
      <c r="I101" s="258">
        <v>80</v>
      </c>
      <c r="N101" s="248" t="s">
        <v>206</v>
      </c>
    </row>
    <row r="102" spans="1:14" x14ac:dyDescent="0.25">
      <c r="A102" s="250">
        <v>28</v>
      </c>
      <c r="B102" s="248" t="s">
        <v>67</v>
      </c>
      <c r="C102" s="248" t="s">
        <v>290</v>
      </c>
      <c r="D102" s="247" t="str">
        <f t="shared" si="1"/>
        <v>Oakhurst, CA</v>
      </c>
      <c r="E102" s="262" t="s">
        <v>419</v>
      </c>
      <c r="F102" s="255">
        <v>45931</v>
      </c>
      <c r="G102" s="255">
        <v>46387</v>
      </c>
      <c r="H102" s="258">
        <v>135</v>
      </c>
      <c r="I102" s="258">
        <v>80</v>
      </c>
      <c r="N102" s="248" t="s">
        <v>207</v>
      </c>
    </row>
    <row r="103" spans="1:14" x14ac:dyDescent="0.25">
      <c r="A103" s="249">
        <v>29</v>
      </c>
      <c r="B103" s="247" t="s">
        <v>67</v>
      </c>
      <c r="C103" s="247" t="s">
        <v>291</v>
      </c>
      <c r="D103" s="247" t="str">
        <f t="shared" si="1"/>
        <v>Oakland, CA</v>
      </c>
      <c r="E103" s="261" t="s">
        <v>420</v>
      </c>
      <c r="F103" s="254">
        <v>45566</v>
      </c>
      <c r="G103" s="254">
        <v>45930</v>
      </c>
      <c r="H103" s="257">
        <v>145</v>
      </c>
      <c r="I103" s="257">
        <v>92</v>
      </c>
      <c r="N103" s="248" t="s">
        <v>208</v>
      </c>
    </row>
    <row r="104" spans="1:14" x14ac:dyDescent="0.25">
      <c r="A104" s="249">
        <v>29</v>
      </c>
      <c r="B104" s="247" t="s">
        <v>67</v>
      </c>
      <c r="C104" s="247" t="s">
        <v>291</v>
      </c>
      <c r="D104" s="247" t="str">
        <f t="shared" si="1"/>
        <v>Oakland, CA</v>
      </c>
      <c r="E104" s="261" t="s">
        <v>420</v>
      </c>
      <c r="F104" s="254">
        <v>45931</v>
      </c>
      <c r="G104" s="254">
        <v>46387</v>
      </c>
      <c r="H104" s="257">
        <v>145</v>
      </c>
      <c r="I104" s="257">
        <v>92</v>
      </c>
      <c r="N104" s="248" t="s">
        <v>209</v>
      </c>
    </row>
    <row r="105" spans="1:14" x14ac:dyDescent="0.25">
      <c r="A105" s="250">
        <v>30</v>
      </c>
      <c r="B105" s="248" t="s">
        <v>67</v>
      </c>
      <c r="C105" s="248" t="s">
        <v>299</v>
      </c>
      <c r="D105" s="247" t="str">
        <f t="shared" si="1"/>
        <v>Palm Springs, CA</v>
      </c>
      <c r="E105" s="262" t="s">
        <v>421</v>
      </c>
      <c r="F105" s="255">
        <v>45566</v>
      </c>
      <c r="G105" s="255">
        <v>45777</v>
      </c>
      <c r="H105" s="258">
        <v>186</v>
      </c>
      <c r="I105" s="258">
        <v>86</v>
      </c>
      <c r="N105" s="247" t="s">
        <v>210</v>
      </c>
    </row>
    <row r="106" spans="1:14" x14ac:dyDescent="0.25">
      <c r="A106" s="250">
        <v>30</v>
      </c>
      <c r="B106" s="248" t="s">
        <v>67</v>
      </c>
      <c r="C106" s="248" t="s">
        <v>299</v>
      </c>
      <c r="D106" s="247" t="str">
        <f t="shared" si="1"/>
        <v>Palm Springs, CA</v>
      </c>
      <c r="E106" s="262" t="s">
        <v>421</v>
      </c>
      <c r="F106" s="255">
        <v>45778</v>
      </c>
      <c r="G106" s="255">
        <v>45930</v>
      </c>
      <c r="H106" s="258">
        <v>141</v>
      </c>
      <c r="I106" s="258">
        <v>86</v>
      </c>
      <c r="N106" s="248" t="s">
        <v>211</v>
      </c>
    </row>
    <row r="107" spans="1:14" x14ac:dyDescent="0.25">
      <c r="A107" s="250">
        <v>30</v>
      </c>
      <c r="B107" s="248" t="s">
        <v>67</v>
      </c>
      <c r="C107" s="248" t="s">
        <v>299</v>
      </c>
      <c r="D107" s="247" t="str">
        <f t="shared" si="1"/>
        <v>Palm Springs, CA</v>
      </c>
      <c r="E107" s="262" t="s">
        <v>421</v>
      </c>
      <c r="F107" s="255">
        <v>45931</v>
      </c>
      <c r="G107" s="255">
        <v>46142</v>
      </c>
      <c r="H107" s="258">
        <v>186</v>
      </c>
      <c r="I107" s="258">
        <v>86</v>
      </c>
      <c r="N107" s="248" t="s">
        <v>212</v>
      </c>
    </row>
    <row r="108" spans="1:14" x14ac:dyDescent="0.25">
      <c r="A108" s="250">
        <v>30</v>
      </c>
      <c r="B108" s="248" t="s">
        <v>67</v>
      </c>
      <c r="C108" s="248" t="s">
        <v>299</v>
      </c>
      <c r="D108" s="247" t="str">
        <f t="shared" si="1"/>
        <v>Palm Springs, CA</v>
      </c>
      <c r="E108" s="262" t="s">
        <v>421</v>
      </c>
      <c r="F108" s="255">
        <v>46143</v>
      </c>
      <c r="G108" s="255">
        <v>46387</v>
      </c>
      <c r="H108" s="258">
        <v>141</v>
      </c>
      <c r="I108" s="258">
        <v>86</v>
      </c>
      <c r="N108" s="248" t="s">
        <v>213</v>
      </c>
    </row>
    <row r="109" spans="1:14" x14ac:dyDescent="0.25">
      <c r="A109" s="249">
        <v>31</v>
      </c>
      <c r="B109" s="247" t="s">
        <v>67</v>
      </c>
      <c r="C109" s="247" t="s">
        <v>312</v>
      </c>
      <c r="D109" s="247" t="str">
        <f t="shared" si="1"/>
        <v>Point Arena / Gualala, CA</v>
      </c>
      <c r="E109" s="261" t="s">
        <v>422</v>
      </c>
      <c r="F109" s="254">
        <v>45566</v>
      </c>
      <c r="G109" s="254">
        <v>45930</v>
      </c>
      <c r="H109" s="257">
        <v>129</v>
      </c>
      <c r="I109" s="257">
        <v>86</v>
      </c>
      <c r="N109" s="247" t="s">
        <v>214</v>
      </c>
    </row>
    <row r="110" spans="1:14" x14ac:dyDescent="0.25">
      <c r="A110" s="249">
        <v>31</v>
      </c>
      <c r="B110" s="247" t="s">
        <v>67</v>
      </c>
      <c r="C110" s="247" t="s">
        <v>312</v>
      </c>
      <c r="D110" s="247" t="str">
        <f t="shared" si="1"/>
        <v>Point Arena / Gualala, CA</v>
      </c>
      <c r="E110" s="261" t="s">
        <v>422</v>
      </c>
      <c r="F110" s="254">
        <v>45931</v>
      </c>
      <c r="G110" s="254">
        <v>46387</v>
      </c>
      <c r="H110" s="257">
        <v>129</v>
      </c>
      <c r="I110" s="257">
        <v>86</v>
      </c>
      <c r="N110" s="247" t="s">
        <v>215</v>
      </c>
    </row>
    <row r="111" spans="1:14" x14ac:dyDescent="0.25">
      <c r="A111" s="250">
        <v>33</v>
      </c>
      <c r="B111" s="248" t="s">
        <v>67</v>
      </c>
      <c r="C111" s="248" t="s">
        <v>331</v>
      </c>
      <c r="D111" s="247" t="str">
        <f t="shared" si="1"/>
        <v>Sacramento, CA</v>
      </c>
      <c r="E111" s="262" t="s">
        <v>331</v>
      </c>
      <c r="F111" s="255">
        <v>45566</v>
      </c>
      <c r="G111" s="255">
        <v>45930</v>
      </c>
      <c r="H111" s="258">
        <v>150</v>
      </c>
      <c r="I111" s="258">
        <v>86</v>
      </c>
      <c r="N111" s="247" t="s">
        <v>216</v>
      </c>
    </row>
    <row r="112" spans="1:14" x14ac:dyDescent="0.25">
      <c r="A112" s="250">
        <v>33</v>
      </c>
      <c r="B112" s="248" t="s">
        <v>67</v>
      </c>
      <c r="C112" s="248" t="s">
        <v>331</v>
      </c>
      <c r="D112" s="247" t="str">
        <f t="shared" si="1"/>
        <v>Sacramento, CA</v>
      </c>
      <c r="E112" s="262" t="s">
        <v>331</v>
      </c>
      <c r="F112" s="255">
        <v>45931</v>
      </c>
      <c r="G112" s="255">
        <v>46387</v>
      </c>
      <c r="H112" s="258">
        <v>150</v>
      </c>
      <c r="I112" s="258">
        <v>86</v>
      </c>
      <c r="N112" s="247" t="s">
        <v>217</v>
      </c>
    </row>
    <row r="113" spans="1:14" x14ac:dyDescent="0.25">
      <c r="A113" s="249">
        <v>34</v>
      </c>
      <c r="B113" s="247" t="s">
        <v>67</v>
      </c>
      <c r="C113" s="247" t="s">
        <v>334</v>
      </c>
      <c r="D113" s="247" t="str">
        <f t="shared" si="1"/>
        <v>San Diego, CA</v>
      </c>
      <c r="E113" s="261" t="s">
        <v>334</v>
      </c>
      <c r="F113" s="254">
        <v>45566</v>
      </c>
      <c r="G113" s="254">
        <v>45808</v>
      </c>
      <c r="H113" s="257">
        <v>199</v>
      </c>
      <c r="I113" s="257">
        <v>86</v>
      </c>
      <c r="N113" s="248" t="s">
        <v>218</v>
      </c>
    </row>
    <row r="114" spans="1:14" x14ac:dyDescent="0.25">
      <c r="A114" s="249">
        <v>34</v>
      </c>
      <c r="B114" s="247" t="s">
        <v>67</v>
      </c>
      <c r="C114" s="247" t="s">
        <v>334</v>
      </c>
      <c r="D114" s="247" t="str">
        <f t="shared" si="1"/>
        <v>San Diego, CA</v>
      </c>
      <c r="E114" s="261" t="s">
        <v>334</v>
      </c>
      <c r="F114" s="254">
        <v>45809</v>
      </c>
      <c r="G114" s="254">
        <v>45869</v>
      </c>
      <c r="H114" s="257">
        <v>237</v>
      </c>
      <c r="I114" s="257">
        <v>86</v>
      </c>
      <c r="N114" s="248" t="s">
        <v>219</v>
      </c>
    </row>
    <row r="115" spans="1:14" x14ac:dyDescent="0.25">
      <c r="A115" s="249">
        <v>34</v>
      </c>
      <c r="B115" s="247" t="s">
        <v>67</v>
      </c>
      <c r="C115" s="247" t="s">
        <v>334</v>
      </c>
      <c r="D115" s="247" t="str">
        <f t="shared" si="1"/>
        <v>San Diego, CA</v>
      </c>
      <c r="E115" s="261" t="s">
        <v>334</v>
      </c>
      <c r="F115" s="254">
        <v>45870</v>
      </c>
      <c r="G115" s="254">
        <v>45930</v>
      </c>
      <c r="H115" s="257">
        <v>199</v>
      </c>
      <c r="I115" s="257">
        <v>86</v>
      </c>
      <c r="N115" s="248" t="s">
        <v>220</v>
      </c>
    </row>
    <row r="116" spans="1:14" x14ac:dyDescent="0.25">
      <c r="A116" s="249">
        <v>34</v>
      </c>
      <c r="B116" s="247" t="s">
        <v>67</v>
      </c>
      <c r="C116" s="247" t="s">
        <v>334</v>
      </c>
      <c r="D116" s="247" t="str">
        <f t="shared" si="1"/>
        <v>San Diego, CA</v>
      </c>
      <c r="E116" s="261" t="s">
        <v>334</v>
      </c>
      <c r="F116" s="254">
        <v>45931</v>
      </c>
      <c r="G116" s="254">
        <v>46173</v>
      </c>
      <c r="H116" s="257">
        <v>199</v>
      </c>
      <c r="I116" s="257">
        <v>86</v>
      </c>
      <c r="N116" s="247" t="s">
        <v>221</v>
      </c>
    </row>
    <row r="117" spans="1:14" x14ac:dyDescent="0.25">
      <c r="A117" s="249">
        <v>34</v>
      </c>
      <c r="B117" s="247" t="s">
        <v>67</v>
      </c>
      <c r="C117" s="247" t="s">
        <v>334</v>
      </c>
      <c r="D117" s="247" t="str">
        <f t="shared" si="1"/>
        <v>San Diego, CA</v>
      </c>
      <c r="E117" s="261" t="s">
        <v>334</v>
      </c>
      <c r="F117" s="254">
        <v>46174</v>
      </c>
      <c r="G117" s="254">
        <v>46234</v>
      </c>
      <c r="H117" s="257">
        <v>237</v>
      </c>
      <c r="I117" s="257">
        <v>86</v>
      </c>
      <c r="N117" s="247" t="s">
        <v>222</v>
      </c>
    </row>
    <row r="118" spans="1:14" x14ac:dyDescent="0.25">
      <c r="A118" s="249">
        <v>34</v>
      </c>
      <c r="B118" s="247" t="s">
        <v>67</v>
      </c>
      <c r="C118" s="247" t="s">
        <v>334</v>
      </c>
      <c r="D118" s="247" t="str">
        <f t="shared" si="1"/>
        <v>San Diego, CA</v>
      </c>
      <c r="E118" s="261" t="s">
        <v>334</v>
      </c>
      <c r="F118" s="254">
        <v>46235</v>
      </c>
      <c r="G118" s="254">
        <v>46387</v>
      </c>
      <c r="H118" s="257">
        <v>199</v>
      </c>
      <c r="I118" s="257">
        <v>86</v>
      </c>
      <c r="N118" s="247" t="s">
        <v>223</v>
      </c>
    </row>
    <row r="119" spans="1:14" x14ac:dyDescent="0.25">
      <c r="A119" s="250">
        <v>35</v>
      </c>
      <c r="B119" s="248" t="s">
        <v>67</v>
      </c>
      <c r="C119" s="248" t="s">
        <v>335</v>
      </c>
      <c r="D119" s="247" t="str">
        <f t="shared" si="1"/>
        <v>San Francisco, CA</v>
      </c>
      <c r="E119" s="262" t="s">
        <v>335</v>
      </c>
      <c r="F119" s="255">
        <v>45566</v>
      </c>
      <c r="G119" s="255">
        <v>45657</v>
      </c>
      <c r="H119" s="258">
        <v>272</v>
      </c>
      <c r="I119" s="258">
        <v>92</v>
      </c>
      <c r="N119" s="248" t="s">
        <v>224</v>
      </c>
    </row>
    <row r="120" spans="1:14" x14ac:dyDescent="0.25">
      <c r="A120" s="250">
        <v>35</v>
      </c>
      <c r="B120" s="248" t="s">
        <v>67</v>
      </c>
      <c r="C120" s="248" t="s">
        <v>335</v>
      </c>
      <c r="D120" s="247" t="str">
        <f t="shared" si="1"/>
        <v>San Francisco, CA</v>
      </c>
      <c r="E120" s="262" t="s">
        <v>335</v>
      </c>
      <c r="F120" s="255">
        <v>45658</v>
      </c>
      <c r="G120" s="255">
        <v>45900</v>
      </c>
      <c r="H120" s="258">
        <v>259</v>
      </c>
      <c r="I120" s="258">
        <v>92</v>
      </c>
      <c r="N120" s="248" t="s">
        <v>225</v>
      </c>
    </row>
    <row r="121" spans="1:14" x14ac:dyDescent="0.25">
      <c r="A121" s="250">
        <v>35</v>
      </c>
      <c r="B121" s="248" t="s">
        <v>67</v>
      </c>
      <c r="C121" s="248" t="s">
        <v>335</v>
      </c>
      <c r="D121" s="247" t="str">
        <f t="shared" si="1"/>
        <v>San Francisco, CA</v>
      </c>
      <c r="E121" s="262" t="s">
        <v>335</v>
      </c>
      <c r="F121" s="255">
        <v>45901</v>
      </c>
      <c r="G121" s="255">
        <v>45930</v>
      </c>
      <c r="H121" s="258">
        <v>272</v>
      </c>
      <c r="I121" s="258">
        <v>92</v>
      </c>
      <c r="N121" s="247" t="s">
        <v>226</v>
      </c>
    </row>
    <row r="122" spans="1:14" x14ac:dyDescent="0.25">
      <c r="A122" s="250">
        <v>35</v>
      </c>
      <c r="B122" s="248" t="s">
        <v>67</v>
      </c>
      <c r="C122" s="248" t="s">
        <v>335</v>
      </c>
      <c r="D122" s="247" t="str">
        <f t="shared" si="1"/>
        <v>San Francisco, CA</v>
      </c>
      <c r="E122" s="262" t="s">
        <v>335</v>
      </c>
      <c r="F122" s="255">
        <v>45931</v>
      </c>
      <c r="G122" s="255">
        <v>46022</v>
      </c>
      <c r="H122" s="258">
        <v>272</v>
      </c>
      <c r="I122" s="258">
        <v>92</v>
      </c>
      <c r="N122" s="247" t="s">
        <v>227</v>
      </c>
    </row>
    <row r="123" spans="1:14" x14ac:dyDescent="0.25">
      <c r="A123" s="250">
        <v>35</v>
      </c>
      <c r="B123" s="248" t="s">
        <v>67</v>
      </c>
      <c r="C123" s="248" t="s">
        <v>335</v>
      </c>
      <c r="D123" s="247" t="str">
        <f t="shared" si="1"/>
        <v>San Francisco, CA</v>
      </c>
      <c r="E123" s="262" t="s">
        <v>335</v>
      </c>
      <c r="F123" s="255">
        <v>46023</v>
      </c>
      <c r="G123" s="255">
        <v>46265</v>
      </c>
      <c r="H123" s="258">
        <v>259</v>
      </c>
      <c r="I123" s="258">
        <v>92</v>
      </c>
      <c r="N123" s="248" t="s">
        <v>228</v>
      </c>
    </row>
    <row r="124" spans="1:14" x14ac:dyDescent="0.25">
      <c r="A124" s="250">
        <v>35</v>
      </c>
      <c r="B124" s="248" t="s">
        <v>67</v>
      </c>
      <c r="C124" s="248" t="s">
        <v>335</v>
      </c>
      <c r="D124" s="247" t="str">
        <f t="shared" si="1"/>
        <v>San Francisco, CA</v>
      </c>
      <c r="E124" s="262" t="s">
        <v>335</v>
      </c>
      <c r="F124" s="255">
        <v>46266</v>
      </c>
      <c r="G124" s="255">
        <v>46387</v>
      </c>
      <c r="H124" s="258">
        <v>272</v>
      </c>
      <c r="I124" s="258">
        <v>92</v>
      </c>
      <c r="N124" s="248" t="s">
        <v>229</v>
      </c>
    </row>
    <row r="125" spans="1:14" x14ac:dyDescent="0.25">
      <c r="A125" s="249">
        <v>36</v>
      </c>
      <c r="B125" s="247" t="s">
        <v>67</v>
      </c>
      <c r="C125" s="247" t="s">
        <v>336</v>
      </c>
      <c r="D125" s="247" t="str">
        <f t="shared" si="1"/>
        <v>San Luis Obispo, CA</v>
      </c>
      <c r="E125" s="261" t="s">
        <v>336</v>
      </c>
      <c r="F125" s="254">
        <v>45566</v>
      </c>
      <c r="G125" s="254">
        <v>45808</v>
      </c>
      <c r="H125" s="257">
        <v>163</v>
      </c>
      <c r="I125" s="257">
        <v>86</v>
      </c>
      <c r="N125" s="248" t="s">
        <v>230</v>
      </c>
    </row>
    <row r="126" spans="1:14" x14ac:dyDescent="0.25">
      <c r="A126" s="249">
        <v>36</v>
      </c>
      <c r="B126" s="247" t="s">
        <v>67</v>
      </c>
      <c r="C126" s="247" t="s">
        <v>336</v>
      </c>
      <c r="D126" s="247" t="str">
        <f t="shared" si="1"/>
        <v>San Luis Obispo, CA</v>
      </c>
      <c r="E126" s="261" t="s">
        <v>336</v>
      </c>
      <c r="F126" s="254">
        <v>45809</v>
      </c>
      <c r="G126" s="254">
        <v>45869</v>
      </c>
      <c r="H126" s="257">
        <v>203</v>
      </c>
      <c r="I126" s="257">
        <v>86</v>
      </c>
      <c r="N126" s="248" t="s">
        <v>231</v>
      </c>
    </row>
    <row r="127" spans="1:14" x14ac:dyDescent="0.25">
      <c r="A127" s="249">
        <v>36</v>
      </c>
      <c r="B127" s="247" t="s">
        <v>67</v>
      </c>
      <c r="C127" s="247" t="s">
        <v>336</v>
      </c>
      <c r="D127" s="247" t="str">
        <f t="shared" si="1"/>
        <v>San Luis Obispo, CA</v>
      </c>
      <c r="E127" s="261" t="s">
        <v>336</v>
      </c>
      <c r="F127" s="254">
        <v>45870</v>
      </c>
      <c r="G127" s="254">
        <v>45930</v>
      </c>
      <c r="H127" s="257">
        <v>163</v>
      </c>
      <c r="I127" s="257">
        <v>86</v>
      </c>
      <c r="N127" s="247" t="s">
        <v>232</v>
      </c>
    </row>
    <row r="128" spans="1:14" x14ac:dyDescent="0.25">
      <c r="A128" s="249">
        <v>36</v>
      </c>
      <c r="B128" s="247" t="s">
        <v>67</v>
      </c>
      <c r="C128" s="247" t="s">
        <v>336</v>
      </c>
      <c r="D128" s="247" t="str">
        <f t="shared" si="1"/>
        <v>San Luis Obispo, CA</v>
      </c>
      <c r="E128" s="261" t="s">
        <v>336</v>
      </c>
      <c r="F128" s="254">
        <v>45931</v>
      </c>
      <c r="G128" s="254">
        <v>46173</v>
      </c>
      <c r="H128" s="257">
        <v>163</v>
      </c>
      <c r="I128" s="257">
        <v>86</v>
      </c>
      <c r="N128" s="247" t="s">
        <v>233</v>
      </c>
    </row>
    <row r="129" spans="1:14" x14ac:dyDescent="0.25">
      <c r="A129" s="249">
        <v>36</v>
      </c>
      <c r="B129" s="247" t="s">
        <v>67</v>
      </c>
      <c r="C129" s="247" t="s">
        <v>336</v>
      </c>
      <c r="D129" s="247" t="str">
        <f t="shared" si="1"/>
        <v>San Luis Obispo, CA</v>
      </c>
      <c r="E129" s="261" t="s">
        <v>336</v>
      </c>
      <c r="F129" s="254">
        <v>46174</v>
      </c>
      <c r="G129" s="254">
        <v>46234</v>
      </c>
      <c r="H129" s="257">
        <v>203</v>
      </c>
      <c r="I129" s="257">
        <v>86</v>
      </c>
      <c r="N129" s="247" t="s">
        <v>234</v>
      </c>
    </row>
    <row r="130" spans="1:14" x14ac:dyDescent="0.25">
      <c r="A130" s="249">
        <v>36</v>
      </c>
      <c r="B130" s="247" t="s">
        <v>67</v>
      </c>
      <c r="C130" s="247" t="s">
        <v>336</v>
      </c>
      <c r="D130" s="247" t="str">
        <f t="shared" si="1"/>
        <v>San Luis Obispo, CA</v>
      </c>
      <c r="E130" s="261" t="s">
        <v>336</v>
      </c>
      <c r="F130" s="254">
        <v>46235</v>
      </c>
      <c r="G130" s="254">
        <v>46387</v>
      </c>
      <c r="H130" s="257">
        <v>163</v>
      </c>
      <c r="I130" s="257">
        <v>86</v>
      </c>
      <c r="N130" s="247" t="s">
        <v>235</v>
      </c>
    </row>
    <row r="131" spans="1:14" x14ac:dyDescent="0.25">
      <c r="A131" s="250">
        <v>37</v>
      </c>
      <c r="B131" s="248" t="s">
        <v>67</v>
      </c>
      <c r="C131" s="248" t="s">
        <v>337</v>
      </c>
      <c r="D131" s="247" t="str">
        <f t="shared" si="1"/>
        <v>San Mateo / Foster City / Belmont, CA</v>
      </c>
      <c r="E131" s="262" t="s">
        <v>423</v>
      </c>
      <c r="F131" s="255">
        <v>45566</v>
      </c>
      <c r="G131" s="255">
        <v>45930</v>
      </c>
      <c r="H131" s="258">
        <v>183</v>
      </c>
      <c r="I131" s="258">
        <v>86</v>
      </c>
      <c r="N131" s="247" t="s">
        <v>236</v>
      </c>
    </row>
    <row r="132" spans="1:14" x14ac:dyDescent="0.25">
      <c r="A132" s="250">
        <v>37</v>
      </c>
      <c r="B132" s="248" t="s">
        <v>67</v>
      </c>
      <c r="C132" s="248" t="s">
        <v>337</v>
      </c>
      <c r="D132" s="247" t="str">
        <f t="shared" si="1"/>
        <v>San Mateo / Foster City / Belmont, CA</v>
      </c>
      <c r="E132" s="262" t="s">
        <v>423</v>
      </c>
      <c r="F132" s="255">
        <v>45931</v>
      </c>
      <c r="G132" s="255">
        <v>46387</v>
      </c>
      <c r="H132" s="258">
        <v>183</v>
      </c>
      <c r="I132" s="258">
        <v>86</v>
      </c>
      <c r="N132" s="247" t="s">
        <v>237</v>
      </c>
    </row>
    <row r="133" spans="1:14" x14ac:dyDescent="0.25">
      <c r="A133" s="249">
        <v>38</v>
      </c>
      <c r="B133" s="247" t="s">
        <v>67</v>
      </c>
      <c r="C133" s="247" t="s">
        <v>339</v>
      </c>
      <c r="D133" s="247" t="str">
        <f t="shared" ref="D133:D196" si="2">$C133&amp;","&amp;" "&amp;$B133</f>
        <v>Santa Barbara, CA</v>
      </c>
      <c r="E133" s="261" t="s">
        <v>339</v>
      </c>
      <c r="F133" s="254">
        <v>45566</v>
      </c>
      <c r="G133" s="254">
        <v>45838</v>
      </c>
      <c r="H133" s="257">
        <v>205</v>
      </c>
      <c r="I133" s="257">
        <v>92</v>
      </c>
      <c r="N133" s="247" t="s">
        <v>238</v>
      </c>
    </row>
    <row r="134" spans="1:14" x14ac:dyDescent="0.25">
      <c r="A134" s="249">
        <v>38</v>
      </c>
      <c r="B134" s="247" t="s">
        <v>67</v>
      </c>
      <c r="C134" s="247" t="s">
        <v>339</v>
      </c>
      <c r="D134" s="247" t="str">
        <f t="shared" si="2"/>
        <v>Santa Barbara, CA</v>
      </c>
      <c r="E134" s="261" t="s">
        <v>339</v>
      </c>
      <c r="F134" s="254">
        <v>45839</v>
      </c>
      <c r="G134" s="254">
        <v>45900</v>
      </c>
      <c r="H134" s="257">
        <v>262</v>
      </c>
      <c r="I134" s="257">
        <v>92</v>
      </c>
      <c r="N134" s="248" t="s">
        <v>239</v>
      </c>
    </row>
    <row r="135" spans="1:14" x14ac:dyDescent="0.25">
      <c r="A135" s="249">
        <v>38</v>
      </c>
      <c r="B135" s="247" t="s">
        <v>67</v>
      </c>
      <c r="C135" s="247" t="s">
        <v>339</v>
      </c>
      <c r="D135" s="247" t="str">
        <f t="shared" si="2"/>
        <v>Santa Barbara, CA</v>
      </c>
      <c r="E135" s="261" t="s">
        <v>339</v>
      </c>
      <c r="F135" s="254">
        <v>45901</v>
      </c>
      <c r="G135" s="254">
        <v>45930</v>
      </c>
      <c r="H135" s="257">
        <v>205</v>
      </c>
      <c r="I135" s="257">
        <v>92</v>
      </c>
      <c r="N135" s="248" t="s">
        <v>1145</v>
      </c>
    </row>
    <row r="136" spans="1:14" x14ac:dyDescent="0.25">
      <c r="A136" s="249">
        <v>38</v>
      </c>
      <c r="B136" s="247" t="s">
        <v>67</v>
      </c>
      <c r="C136" s="247" t="s">
        <v>339</v>
      </c>
      <c r="D136" s="247" t="str">
        <f t="shared" si="2"/>
        <v>Santa Barbara, CA</v>
      </c>
      <c r="E136" s="261" t="s">
        <v>339</v>
      </c>
      <c r="F136" s="254">
        <v>45931</v>
      </c>
      <c r="G136" s="254">
        <v>46203</v>
      </c>
      <c r="H136" s="257">
        <v>205</v>
      </c>
      <c r="I136" s="257">
        <v>92</v>
      </c>
      <c r="N136" s="247" t="s">
        <v>240</v>
      </c>
    </row>
    <row r="137" spans="1:14" x14ac:dyDescent="0.25">
      <c r="A137" s="249">
        <v>38</v>
      </c>
      <c r="B137" s="247" t="s">
        <v>67</v>
      </c>
      <c r="C137" s="247" t="s">
        <v>339</v>
      </c>
      <c r="D137" s="247" t="str">
        <f t="shared" si="2"/>
        <v>Santa Barbara, CA</v>
      </c>
      <c r="E137" s="261" t="s">
        <v>339</v>
      </c>
      <c r="F137" s="254">
        <v>46204</v>
      </c>
      <c r="G137" s="254">
        <v>46265</v>
      </c>
      <c r="H137" s="257">
        <v>262</v>
      </c>
      <c r="I137" s="257">
        <v>92</v>
      </c>
      <c r="N137" s="248" t="s">
        <v>241</v>
      </c>
    </row>
    <row r="138" spans="1:14" x14ac:dyDescent="0.25">
      <c r="A138" s="249">
        <v>38</v>
      </c>
      <c r="B138" s="247" t="s">
        <v>67</v>
      </c>
      <c r="C138" s="247" t="s">
        <v>339</v>
      </c>
      <c r="D138" s="247" t="str">
        <f t="shared" si="2"/>
        <v>Santa Barbara, CA</v>
      </c>
      <c r="E138" s="261" t="s">
        <v>339</v>
      </c>
      <c r="F138" s="254">
        <v>46266</v>
      </c>
      <c r="G138" s="254">
        <v>46387</v>
      </c>
      <c r="H138" s="257">
        <v>205</v>
      </c>
      <c r="I138" s="257">
        <v>92</v>
      </c>
      <c r="N138" s="248" t="s">
        <v>242</v>
      </c>
    </row>
    <row r="139" spans="1:14" x14ac:dyDescent="0.25">
      <c r="A139" s="250">
        <v>39</v>
      </c>
      <c r="B139" s="248" t="s">
        <v>67</v>
      </c>
      <c r="C139" s="248" t="s">
        <v>340</v>
      </c>
      <c r="D139" s="247" t="str">
        <f t="shared" si="2"/>
        <v>Santa Cruz, CA</v>
      </c>
      <c r="E139" s="262" t="s">
        <v>340</v>
      </c>
      <c r="F139" s="255">
        <v>45566</v>
      </c>
      <c r="G139" s="255">
        <v>45808</v>
      </c>
      <c r="H139" s="258">
        <v>139</v>
      </c>
      <c r="I139" s="258">
        <v>86</v>
      </c>
      <c r="N139" s="247" t="s">
        <v>243</v>
      </c>
    </row>
    <row r="140" spans="1:14" x14ac:dyDescent="0.25">
      <c r="A140" s="250">
        <v>39</v>
      </c>
      <c r="B140" s="248" t="s">
        <v>67</v>
      </c>
      <c r="C140" s="248" t="s">
        <v>340</v>
      </c>
      <c r="D140" s="247" t="str">
        <f t="shared" si="2"/>
        <v>Santa Cruz, CA</v>
      </c>
      <c r="E140" s="262" t="s">
        <v>340</v>
      </c>
      <c r="F140" s="255">
        <v>45809</v>
      </c>
      <c r="G140" s="255">
        <v>45900</v>
      </c>
      <c r="H140" s="258">
        <v>176</v>
      </c>
      <c r="I140" s="258">
        <v>86</v>
      </c>
      <c r="N140" s="247" t="s">
        <v>244</v>
      </c>
    </row>
    <row r="141" spans="1:14" x14ac:dyDescent="0.25">
      <c r="A141" s="250">
        <v>39</v>
      </c>
      <c r="B141" s="248" t="s">
        <v>67</v>
      </c>
      <c r="C141" s="248" t="s">
        <v>340</v>
      </c>
      <c r="D141" s="247" t="str">
        <f t="shared" si="2"/>
        <v>Santa Cruz, CA</v>
      </c>
      <c r="E141" s="262" t="s">
        <v>340</v>
      </c>
      <c r="F141" s="255">
        <v>45901</v>
      </c>
      <c r="G141" s="255">
        <v>45930</v>
      </c>
      <c r="H141" s="258">
        <v>139</v>
      </c>
      <c r="I141" s="258">
        <v>86</v>
      </c>
      <c r="N141" s="247" t="s">
        <v>245</v>
      </c>
    </row>
    <row r="142" spans="1:14" x14ac:dyDescent="0.25">
      <c r="A142" s="250">
        <v>39</v>
      </c>
      <c r="B142" s="248" t="s">
        <v>67</v>
      </c>
      <c r="C142" s="248" t="s">
        <v>340</v>
      </c>
      <c r="D142" s="247" t="str">
        <f t="shared" si="2"/>
        <v>Santa Cruz, CA</v>
      </c>
      <c r="E142" s="262" t="s">
        <v>340</v>
      </c>
      <c r="F142" s="255">
        <v>45931</v>
      </c>
      <c r="G142" s="255">
        <v>46173</v>
      </c>
      <c r="H142" s="258">
        <v>139</v>
      </c>
      <c r="I142" s="258">
        <v>86</v>
      </c>
      <c r="N142" s="247" t="s">
        <v>246</v>
      </c>
    </row>
    <row r="143" spans="1:14" x14ac:dyDescent="0.25">
      <c r="A143" s="250">
        <v>39</v>
      </c>
      <c r="B143" s="248" t="s">
        <v>67</v>
      </c>
      <c r="C143" s="248" t="s">
        <v>340</v>
      </c>
      <c r="D143" s="247" t="str">
        <f t="shared" si="2"/>
        <v>Santa Cruz, CA</v>
      </c>
      <c r="E143" s="262" t="s">
        <v>340</v>
      </c>
      <c r="F143" s="255">
        <v>46174</v>
      </c>
      <c r="G143" s="255">
        <v>46265</v>
      </c>
      <c r="H143" s="258">
        <v>176</v>
      </c>
      <c r="I143" s="258">
        <v>86</v>
      </c>
      <c r="N143" s="247" t="s">
        <v>247</v>
      </c>
    </row>
    <row r="144" spans="1:14" x14ac:dyDescent="0.25">
      <c r="A144" s="250">
        <v>39</v>
      </c>
      <c r="B144" s="248" t="s">
        <v>67</v>
      </c>
      <c r="C144" s="248" t="s">
        <v>340</v>
      </c>
      <c r="D144" s="247" t="str">
        <f t="shared" si="2"/>
        <v>Santa Cruz, CA</v>
      </c>
      <c r="E144" s="262" t="s">
        <v>340</v>
      </c>
      <c r="F144" s="255">
        <v>46266</v>
      </c>
      <c r="G144" s="255">
        <v>46387</v>
      </c>
      <c r="H144" s="258">
        <v>139</v>
      </c>
      <c r="I144" s="258">
        <v>86</v>
      </c>
      <c r="N144" s="248" t="s">
        <v>248</v>
      </c>
    </row>
    <row r="145" spans="1:14" x14ac:dyDescent="0.25">
      <c r="A145" s="249">
        <v>40</v>
      </c>
      <c r="B145" s="247" t="s">
        <v>67</v>
      </c>
      <c r="C145" s="247" t="s">
        <v>342</v>
      </c>
      <c r="D145" s="247" t="str">
        <f t="shared" si="2"/>
        <v>Santa Monica , CA</v>
      </c>
      <c r="E145" s="261" t="s">
        <v>424</v>
      </c>
      <c r="F145" s="254">
        <v>45566</v>
      </c>
      <c r="G145" s="254">
        <v>45930</v>
      </c>
      <c r="H145" s="257">
        <v>273</v>
      </c>
      <c r="I145" s="257">
        <v>92</v>
      </c>
      <c r="N145" s="248" t="s">
        <v>249</v>
      </c>
    </row>
    <row r="146" spans="1:14" x14ac:dyDescent="0.25">
      <c r="A146" s="249">
        <v>40</v>
      </c>
      <c r="B146" s="247" t="s">
        <v>67</v>
      </c>
      <c r="C146" s="247" t="s">
        <v>342</v>
      </c>
      <c r="D146" s="247" t="str">
        <f t="shared" si="2"/>
        <v>Santa Monica , CA</v>
      </c>
      <c r="E146" s="261" t="s">
        <v>424</v>
      </c>
      <c r="F146" s="254">
        <v>45931</v>
      </c>
      <c r="G146" s="254">
        <v>46387</v>
      </c>
      <c r="H146" s="257">
        <v>273</v>
      </c>
      <c r="I146" s="257">
        <v>92</v>
      </c>
      <c r="N146" s="247" t="s">
        <v>250</v>
      </c>
    </row>
    <row r="147" spans="1:14" x14ac:dyDescent="0.25">
      <c r="A147" s="250">
        <v>41</v>
      </c>
      <c r="B147" s="248" t="s">
        <v>67</v>
      </c>
      <c r="C147" s="248" t="s">
        <v>343</v>
      </c>
      <c r="D147" s="247" t="str">
        <f t="shared" si="2"/>
        <v>Santa Rosa, CA</v>
      </c>
      <c r="E147" s="262" t="s">
        <v>425</v>
      </c>
      <c r="F147" s="255">
        <v>45566</v>
      </c>
      <c r="G147" s="255">
        <v>45930</v>
      </c>
      <c r="H147" s="258">
        <v>157</v>
      </c>
      <c r="I147" s="258">
        <v>86</v>
      </c>
      <c r="N147" s="247" t="s">
        <v>251</v>
      </c>
    </row>
    <row r="148" spans="1:14" x14ac:dyDescent="0.25">
      <c r="A148" s="250">
        <v>41</v>
      </c>
      <c r="B148" s="248" t="s">
        <v>67</v>
      </c>
      <c r="C148" s="248" t="s">
        <v>343</v>
      </c>
      <c r="D148" s="247" t="str">
        <f t="shared" si="2"/>
        <v>Santa Rosa, CA</v>
      </c>
      <c r="E148" s="262" t="s">
        <v>425</v>
      </c>
      <c r="F148" s="255">
        <v>45931</v>
      </c>
      <c r="G148" s="255">
        <v>46387</v>
      </c>
      <c r="H148" s="258">
        <v>157</v>
      </c>
      <c r="I148" s="258">
        <v>86</v>
      </c>
      <c r="N148" s="247" t="s">
        <v>252</v>
      </c>
    </row>
    <row r="149" spans="1:14" x14ac:dyDescent="0.25">
      <c r="A149" s="249">
        <v>42</v>
      </c>
      <c r="B149" s="247" t="s">
        <v>67</v>
      </c>
      <c r="C149" s="247" t="s">
        <v>354</v>
      </c>
      <c r="D149" s="247" t="str">
        <f t="shared" si="2"/>
        <v>South Lake Tahoe, CA</v>
      </c>
      <c r="E149" s="261" t="s">
        <v>426</v>
      </c>
      <c r="F149" s="254">
        <v>45566</v>
      </c>
      <c r="G149" s="254">
        <v>45626</v>
      </c>
      <c r="H149" s="257">
        <v>141</v>
      </c>
      <c r="I149" s="257">
        <v>86</v>
      </c>
      <c r="N149" s="248" t="s">
        <v>253</v>
      </c>
    </row>
    <row r="150" spans="1:14" x14ac:dyDescent="0.25">
      <c r="A150" s="249">
        <v>42</v>
      </c>
      <c r="B150" s="247" t="s">
        <v>67</v>
      </c>
      <c r="C150" s="247" t="s">
        <v>354</v>
      </c>
      <c r="D150" s="247" t="str">
        <f t="shared" si="2"/>
        <v>South Lake Tahoe, CA</v>
      </c>
      <c r="E150" s="261" t="s">
        <v>426</v>
      </c>
      <c r="F150" s="254">
        <v>45627</v>
      </c>
      <c r="G150" s="254">
        <v>45747</v>
      </c>
      <c r="H150" s="257">
        <v>247</v>
      </c>
      <c r="I150" s="257">
        <v>86</v>
      </c>
      <c r="N150" s="247" t="s">
        <v>254</v>
      </c>
    </row>
    <row r="151" spans="1:14" x14ac:dyDescent="0.25">
      <c r="A151" s="249">
        <v>42</v>
      </c>
      <c r="B151" s="247" t="s">
        <v>67</v>
      </c>
      <c r="C151" s="247" t="s">
        <v>354</v>
      </c>
      <c r="D151" s="247" t="str">
        <f t="shared" si="2"/>
        <v>South Lake Tahoe, CA</v>
      </c>
      <c r="E151" s="261" t="s">
        <v>426</v>
      </c>
      <c r="F151" s="254">
        <v>45748</v>
      </c>
      <c r="G151" s="254">
        <v>45808</v>
      </c>
      <c r="H151" s="257">
        <v>143</v>
      </c>
      <c r="I151" s="257">
        <v>86</v>
      </c>
      <c r="N151" s="248" t="s">
        <v>255</v>
      </c>
    </row>
    <row r="152" spans="1:14" x14ac:dyDescent="0.25">
      <c r="A152" s="249">
        <v>42</v>
      </c>
      <c r="B152" s="247" t="s">
        <v>67</v>
      </c>
      <c r="C152" s="247" t="s">
        <v>354</v>
      </c>
      <c r="D152" s="247" t="str">
        <f t="shared" si="2"/>
        <v>South Lake Tahoe, CA</v>
      </c>
      <c r="E152" s="261" t="s">
        <v>426</v>
      </c>
      <c r="F152" s="254">
        <v>45809</v>
      </c>
      <c r="G152" s="254">
        <v>45900</v>
      </c>
      <c r="H152" s="257">
        <v>171</v>
      </c>
      <c r="I152" s="257">
        <v>86</v>
      </c>
      <c r="N152" s="248" t="s">
        <v>256</v>
      </c>
    </row>
    <row r="153" spans="1:14" x14ac:dyDescent="0.25">
      <c r="A153" s="249">
        <v>42</v>
      </c>
      <c r="B153" s="247" t="s">
        <v>67</v>
      </c>
      <c r="C153" s="247" t="s">
        <v>354</v>
      </c>
      <c r="D153" s="247" t="str">
        <f t="shared" si="2"/>
        <v>South Lake Tahoe, CA</v>
      </c>
      <c r="E153" s="261" t="s">
        <v>426</v>
      </c>
      <c r="F153" s="254">
        <v>45901</v>
      </c>
      <c r="G153" s="254">
        <v>45930</v>
      </c>
      <c r="H153" s="257">
        <v>141</v>
      </c>
      <c r="I153" s="257">
        <v>86</v>
      </c>
      <c r="N153" s="248" t="s">
        <v>257</v>
      </c>
    </row>
    <row r="154" spans="1:14" x14ac:dyDescent="0.25">
      <c r="A154" s="249">
        <v>42</v>
      </c>
      <c r="B154" s="247" t="s">
        <v>67</v>
      </c>
      <c r="C154" s="247" t="s">
        <v>354</v>
      </c>
      <c r="D154" s="247" t="str">
        <f t="shared" si="2"/>
        <v>South Lake Tahoe, CA</v>
      </c>
      <c r="E154" s="261" t="s">
        <v>426</v>
      </c>
      <c r="F154" s="254">
        <v>45931</v>
      </c>
      <c r="G154" s="254">
        <v>45991</v>
      </c>
      <c r="H154" s="257">
        <v>141</v>
      </c>
      <c r="I154" s="257">
        <v>86</v>
      </c>
      <c r="N154" s="248" t="s">
        <v>258</v>
      </c>
    </row>
    <row r="155" spans="1:14" x14ac:dyDescent="0.25">
      <c r="A155" s="249">
        <v>42</v>
      </c>
      <c r="B155" s="247" t="s">
        <v>67</v>
      </c>
      <c r="C155" s="247" t="s">
        <v>354</v>
      </c>
      <c r="D155" s="247" t="str">
        <f t="shared" si="2"/>
        <v>South Lake Tahoe, CA</v>
      </c>
      <c r="E155" s="261" t="s">
        <v>426</v>
      </c>
      <c r="F155" s="254">
        <v>45992</v>
      </c>
      <c r="G155" s="254">
        <v>46112</v>
      </c>
      <c r="H155" s="257">
        <v>247</v>
      </c>
      <c r="I155" s="257">
        <v>86</v>
      </c>
      <c r="N155" s="247" t="s">
        <v>259</v>
      </c>
    </row>
    <row r="156" spans="1:14" x14ac:dyDescent="0.25">
      <c r="A156" s="249">
        <v>42</v>
      </c>
      <c r="B156" s="247" t="s">
        <v>67</v>
      </c>
      <c r="C156" s="247" t="s">
        <v>354</v>
      </c>
      <c r="D156" s="247" t="str">
        <f t="shared" si="2"/>
        <v>South Lake Tahoe, CA</v>
      </c>
      <c r="E156" s="261" t="s">
        <v>426</v>
      </c>
      <c r="F156" s="254">
        <v>46113</v>
      </c>
      <c r="G156" s="254">
        <v>46173</v>
      </c>
      <c r="H156" s="257">
        <v>143</v>
      </c>
      <c r="I156" s="257">
        <v>86</v>
      </c>
      <c r="N156" s="247" t="s">
        <v>260</v>
      </c>
    </row>
    <row r="157" spans="1:14" x14ac:dyDescent="0.25">
      <c r="A157" s="249">
        <v>42</v>
      </c>
      <c r="B157" s="247" t="s">
        <v>67</v>
      </c>
      <c r="C157" s="247" t="s">
        <v>354</v>
      </c>
      <c r="D157" s="247" t="str">
        <f t="shared" si="2"/>
        <v>South Lake Tahoe, CA</v>
      </c>
      <c r="E157" s="261" t="s">
        <v>426</v>
      </c>
      <c r="F157" s="254">
        <v>46174</v>
      </c>
      <c r="G157" s="254">
        <v>46265</v>
      </c>
      <c r="H157" s="257">
        <v>171</v>
      </c>
      <c r="I157" s="257">
        <v>86</v>
      </c>
      <c r="N157" s="248" t="s">
        <v>261</v>
      </c>
    </row>
    <row r="158" spans="1:14" x14ac:dyDescent="0.25">
      <c r="A158" s="249">
        <v>42</v>
      </c>
      <c r="B158" s="247" t="s">
        <v>67</v>
      </c>
      <c r="C158" s="247" t="s">
        <v>354</v>
      </c>
      <c r="D158" s="247" t="str">
        <f t="shared" si="2"/>
        <v>South Lake Tahoe, CA</v>
      </c>
      <c r="E158" s="261" t="s">
        <v>426</v>
      </c>
      <c r="F158" s="254">
        <v>46266</v>
      </c>
      <c r="G158" s="254">
        <v>46387</v>
      </c>
      <c r="H158" s="257">
        <v>141</v>
      </c>
      <c r="I158" s="257">
        <v>86</v>
      </c>
      <c r="N158" s="248" t="s">
        <v>262</v>
      </c>
    </row>
    <row r="159" spans="1:14" x14ac:dyDescent="0.25">
      <c r="A159" s="250">
        <v>43</v>
      </c>
      <c r="B159" s="248" t="s">
        <v>67</v>
      </c>
      <c r="C159" s="248" t="s">
        <v>365</v>
      </c>
      <c r="D159" s="247" t="str">
        <f t="shared" si="2"/>
        <v>Stockton , CA</v>
      </c>
      <c r="E159" s="262" t="s">
        <v>427</v>
      </c>
      <c r="F159" s="255">
        <v>45566</v>
      </c>
      <c r="G159" s="255">
        <v>45930</v>
      </c>
      <c r="H159" s="258">
        <v>132</v>
      </c>
      <c r="I159" s="258">
        <v>74</v>
      </c>
      <c r="N159" s="248" t="s">
        <v>263</v>
      </c>
    </row>
    <row r="160" spans="1:14" x14ac:dyDescent="0.25">
      <c r="A160" s="250">
        <v>43</v>
      </c>
      <c r="B160" s="248" t="s">
        <v>67</v>
      </c>
      <c r="C160" s="248" t="s">
        <v>365</v>
      </c>
      <c r="D160" s="247" t="str">
        <f t="shared" si="2"/>
        <v>Stockton , CA</v>
      </c>
      <c r="E160" s="262" t="s">
        <v>427</v>
      </c>
      <c r="F160" s="255">
        <v>45931</v>
      </c>
      <c r="G160" s="255">
        <v>46387</v>
      </c>
      <c r="H160" s="258">
        <v>132</v>
      </c>
      <c r="I160" s="258">
        <v>74</v>
      </c>
      <c r="N160" s="248" t="s">
        <v>264</v>
      </c>
    </row>
    <row r="161" spans="1:14" x14ac:dyDescent="0.25">
      <c r="A161" s="249">
        <v>44</v>
      </c>
      <c r="B161" s="247" t="s">
        <v>67</v>
      </c>
      <c r="C161" s="247" t="s">
        <v>370</v>
      </c>
      <c r="D161" s="247" t="str">
        <f t="shared" si="2"/>
        <v>Sunnyvale / Palo Alto / San Jose, CA</v>
      </c>
      <c r="E161" s="261" t="s">
        <v>428</v>
      </c>
      <c r="F161" s="254">
        <v>45566</v>
      </c>
      <c r="G161" s="254">
        <v>45930</v>
      </c>
      <c r="H161" s="257">
        <v>192</v>
      </c>
      <c r="I161" s="257">
        <v>92</v>
      </c>
      <c r="N161" s="247" t="s">
        <v>265</v>
      </c>
    </row>
    <row r="162" spans="1:14" x14ac:dyDescent="0.25">
      <c r="A162" s="249">
        <v>44</v>
      </c>
      <c r="B162" s="247" t="s">
        <v>67</v>
      </c>
      <c r="C162" s="247" t="s">
        <v>370</v>
      </c>
      <c r="D162" s="247" t="str">
        <f t="shared" si="2"/>
        <v>Sunnyvale / Palo Alto / San Jose, CA</v>
      </c>
      <c r="E162" s="261" t="s">
        <v>428</v>
      </c>
      <c r="F162" s="254">
        <v>45931</v>
      </c>
      <c r="G162" s="254">
        <v>46387</v>
      </c>
      <c r="H162" s="257">
        <v>192</v>
      </c>
      <c r="I162" s="257">
        <v>92</v>
      </c>
      <c r="N162" s="247" t="s">
        <v>266</v>
      </c>
    </row>
    <row r="163" spans="1:14" x14ac:dyDescent="0.25">
      <c r="A163" s="250">
        <v>45</v>
      </c>
      <c r="B163" s="248" t="s">
        <v>67</v>
      </c>
      <c r="C163" s="248" t="s">
        <v>373</v>
      </c>
      <c r="D163" s="247" t="str">
        <f t="shared" si="2"/>
        <v>Tahoe City, CA</v>
      </c>
      <c r="E163" s="262" t="s">
        <v>429</v>
      </c>
      <c r="F163" s="255">
        <v>45566</v>
      </c>
      <c r="G163" s="255">
        <v>45930</v>
      </c>
      <c r="H163" s="258">
        <v>131</v>
      </c>
      <c r="I163" s="258">
        <v>86</v>
      </c>
      <c r="N163" s="247" t="s">
        <v>267</v>
      </c>
    </row>
    <row r="164" spans="1:14" x14ac:dyDescent="0.25">
      <c r="A164" s="250">
        <v>45</v>
      </c>
      <c r="B164" s="248" t="s">
        <v>67</v>
      </c>
      <c r="C164" s="248" t="s">
        <v>373</v>
      </c>
      <c r="D164" s="247" t="str">
        <f t="shared" si="2"/>
        <v>Tahoe City, CA</v>
      </c>
      <c r="E164" s="262" t="s">
        <v>429</v>
      </c>
      <c r="F164" s="255">
        <v>45931</v>
      </c>
      <c r="G164" s="255">
        <v>46387</v>
      </c>
      <c r="H164" s="258">
        <v>131</v>
      </c>
      <c r="I164" s="258">
        <v>86</v>
      </c>
      <c r="N164" s="247" t="s">
        <v>268</v>
      </c>
    </row>
    <row r="165" spans="1:14" x14ac:dyDescent="0.25">
      <c r="A165" s="249">
        <v>46</v>
      </c>
      <c r="B165" s="247" t="s">
        <v>67</v>
      </c>
      <c r="C165" s="247" t="s">
        <v>382</v>
      </c>
      <c r="D165" s="247" t="str">
        <f t="shared" si="2"/>
        <v>Truckee, CA</v>
      </c>
      <c r="E165" s="261" t="s">
        <v>430</v>
      </c>
      <c r="F165" s="254">
        <v>45566</v>
      </c>
      <c r="G165" s="254">
        <v>45626</v>
      </c>
      <c r="H165" s="257">
        <v>142</v>
      </c>
      <c r="I165" s="257">
        <v>86</v>
      </c>
      <c r="N165" s="247" t="s">
        <v>269</v>
      </c>
    </row>
    <row r="166" spans="1:14" x14ac:dyDescent="0.25">
      <c r="A166" s="249">
        <v>46</v>
      </c>
      <c r="B166" s="247" t="s">
        <v>67</v>
      </c>
      <c r="C166" s="247" t="s">
        <v>382</v>
      </c>
      <c r="D166" s="247" t="str">
        <f t="shared" si="2"/>
        <v>Truckee, CA</v>
      </c>
      <c r="E166" s="261" t="s">
        <v>430</v>
      </c>
      <c r="F166" s="254">
        <v>45627</v>
      </c>
      <c r="G166" s="254">
        <v>45716</v>
      </c>
      <c r="H166" s="257">
        <v>169</v>
      </c>
      <c r="I166" s="257">
        <v>86</v>
      </c>
      <c r="N166" s="248" t="s">
        <v>270</v>
      </c>
    </row>
    <row r="167" spans="1:14" x14ac:dyDescent="0.25">
      <c r="A167" s="249">
        <v>46</v>
      </c>
      <c r="B167" s="247" t="s">
        <v>67</v>
      </c>
      <c r="C167" s="247" t="s">
        <v>382</v>
      </c>
      <c r="D167" s="247" t="str">
        <f t="shared" si="2"/>
        <v>Truckee, CA</v>
      </c>
      <c r="E167" s="261" t="s">
        <v>430</v>
      </c>
      <c r="F167" s="254">
        <v>45717</v>
      </c>
      <c r="G167" s="254">
        <v>45808</v>
      </c>
      <c r="H167" s="257">
        <v>146</v>
      </c>
      <c r="I167" s="257">
        <v>86</v>
      </c>
      <c r="N167" s="248" t="s">
        <v>271</v>
      </c>
    </row>
    <row r="168" spans="1:14" x14ac:dyDescent="0.25">
      <c r="A168" s="249">
        <v>46</v>
      </c>
      <c r="B168" s="247" t="s">
        <v>67</v>
      </c>
      <c r="C168" s="247" t="s">
        <v>382</v>
      </c>
      <c r="D168" s="247" t="str">
        <f t="shared" si="2"/>
        <v>Truckee, CA</v>
      </c>
      <c r="E168" s="261" t="s">
        <v>430</v>
      </c>
      <c r="F168" s="254">
        <v>45809</v>
      </c>
      <c r="G168" s="254">
        <v>45900</v>
      </c>
      <c r="H168" s="257">
        <v>173</v>
      </c>
      <c r="I168" s="257">
        <v>86</v>
      </c>
      <c r="N168" s="247" t="s">
        <v>272</v>
      </c>
    </row>
    <row r="169" spans="1:14" x14ac:dyDescent="0.25">
      <c r="A169" s="249">
        <v>46</v>
      </c>
      <c r="B169" s="247" t="s">
        <v>67</v>
      </c>
      <c r="C169" s="247" t="s">
        <v>382</v>
      </c>
      <c r="D169" s="247" t="str">
        <f t="shared" si="2"/>
        <v>Truckee, CA</v>
      </c>
      <c r="E169" s="261" t="s">
        <v>430</v>
      </c>
      <c r="F169" s="254">
        <v>45901</v>
      </c>
      <c r="G169" s="254">
        <v>45930</v>
      </c>
      <c r="H169" s="257">
        <v>142</v>
      </c>
      <c r="I169" s="257">
        <v>86</v>
      </c>
      <c r="N169" s="248" t="s">
        <v>273</v>
      </c>
    </row>
    <row r="170" spans="1:14" x14ac:dyDescent="0.25">
      <c r="A170" s="249">
        <v>46</v>
      </c>
      <c r="B170" s="247" t="s">
        <v>67</v>
      </c>
      <c r="C170" s="247" t="s">
        <v>382</v>
      </c>
      <c r="D170" s="247" t="str">
        <f t="shared" si="2"/>
        <v>Truckee, CA</v>
      </c>
      <c r="E170" s="261" t="s">
        <v>430</v>
      </c>
      <c r="F170" s="254">
        <v>45931</v>
      </c>
      <c r="G170" s="254">
        <v>45991</v>
      </c>
      <c r="H170" s="257">
        <v>142</v>
      </c>
      <c r="I170" s="257">
        <v>86</v>
      </c>
      <c r="N170" s="247" t="s">
        <v>274</v>
      </c>
    </row>
    <row r="171" spans="1:14" x14ac:dyDescent="0.25">
      <c r="A171" s="249">
        <v>46</v>
      </c>
      <c r="B171" s="247" t="s">
        <v>67</v>
      </c>
      <c r="C171" s="247" t="s">
        <v>382</v>
      </c>
      <c r="D171" s="247" t="str">
        <f t="shared" si="2"/>
        <v>Truckee, CA</v>
      </c>
      <c r="E171" s="261" t="s">
        <v>430</v>
      </c>
      <c r="F171" s="254">
        <v>45992</v>
      </c>
      <c r="G171" s="254">
        <v>46081</v>
      </c>
      <c r="H171" s="257">
        <v>169</v>
      </c>
      <c r="I171" s="257">
        <v>86</v>
      </c>
      <c r="N171" s="247" t="s">
        <v>275</v>
      </c>
    </row>
    <row r="172" spans="1:14" x14ac:dyDescent="0.25">
      <c r="A172" s="249">
        <v>46</v>
      </c>
      <c r="B172" s="247" t="s">
        <v>67</v>
      </c>
      <c r="C172" s="247" t="s">
        <v>382</v>
      </c>
      <c r="D172" s="247" t="str">
        <f t="shared" si="2"/>
        <v>Truckee, CA</v>
      </c>
      <c r="E172" s="261" t="s">
        <v>430</v>
      </c>
      <c r="F172" s="254">
        <v>46082</v>
      </c>
      <c r="G172" s="254">
        <v>46173</v>
      </c>
      <c r="H172" s="257">
        <v>146</v>
      </c>
      <c r="I172" s="257">
        <v>86</v>
      </c>
      <c r="N172" s="247" t="s">
        <v>276</v>
      </c>
    </row>
    <row r="173" spans="1:14" x14ac:dyDescent="0.25">
      <c r="A173" s="249">
        <v>46</v>
      </c>
      <c r="B173" s="247" t="s">
        <v>67</v>
      </c>
      <c r="C173" s="247" t="s">
        <v>382</v>
      </c>
      <c r="D173" s="247" t="str">
        <f t="shared" si="2"/>
        <v>Truckee, CA</v>
      </c>
      <c r="E173" s="261" t="s">
        <v>430</v>
      </c>
      <c r="F173" s="254">
        <v>46174</v>
      </c>
      <c r="G173" s="254">
        <v>46265</v>
      </c>
      <c r="H173" s="257">
        <v>173</v>
      </c>
      <c r="I173" s="257">
        <v>86</v>
      </c>
      <c r="N173" s="248" t="s">
        <v>277</v>
      </c>
    </row>
    <row r="174" spans="1:14" x14ac:dyDescent="0.25">
      <c r="A174" s="249">
        <v>46</v>
      </c>
      <c r="B174" s="247" t="s">
        <v>67</v>
      </c>
      <c r="C174" s="247" t="s">
        <v>382</v>
      </c>
      <c r="D174" s="247" t="str">
        <f t="shared" si="2"/>
        <v>Truckee, CA</v>
      </c>
      <c r="E174" s="261" t="s">
        <v>430</v>
      </c>
      <c r="F174" s="254">
        <v>46266</v>
      </c>
      <c r="G174" s="254">
        <v>46387</v>
      </c>
      <c r="H174" s="257">
        <v>142</v>
      </c>
      <c r="I174" s="257">
        <v>86</v>
      </c>
      <c r="N174" s="247" t="s">
        <v>278</v>
      </c>
    </row>
    <row r="175" spans="1:14" x14ac:dyDescent="0.25">
      <c r="A175" s="250">
        <v>47</v>
      </c>
      <c r="B175" s="248" t="s">
        <v>67</v>
      </c>
      <c r="C175" s="248" t="s">
        <v>388</v>
      </c>
      <c r="D175" s="247" t="str">
        <f t="shared" si="2"/>
        <v>Visalia, CA</v>
      </c>
      <c r="E175" s="262" t="s">
        <v>431</v>
      </c>
      <c r="F175" s="255">
        <v>45566</v>
      </c>
      <c r="G175" s="255">
        <v>45930</v>
      </c>
      <c r="H175" s="258">
        <v>131</v>
      </c>
      <c r="I175" s="258">
        <v>80</v>
      </c>
      <c r="N175" s="247" t="s">
        <v>279</v>
      </c>
    </row>
    <row r="176" spans="1:14" x14ac:dyDescent="0.25">
      <c r="A176" s="250">
        <v>47</v>
      </c>
      <c r="B176" s="248" t="s">
        <v>67</v>
      </c>
      <c r="C176" s="248" t="s">
        <v>388</v>
      </c>
      <c r="D176" s="247" t="str">
        <f t="shared" si="2"/>
        <v>Visalia, CA</v>
      </c>
      <c r="E176" s="262" t="s">
        <v>431</v>
      </c>
      <c r="F176" s="255">
        <v>45931</v>
      </c>
      <c r="G176" s="255">
        <v>46387</v>
      </c>
      <c r="H176" s="258">
        <v>131</v>
      </c>
      <c r="I176" s="258">
        <v>80</v>
      </c>
      <c r="N176" s="247" t="s">
        <v>280</v>
      </c>
    </row>
    <row r="177" spans="1:14" x14ac:dyDescent="0.25">
      <c r="A177" s="249">
        <v>48</v>
      </c>
      <c r="B177" s="247" t="s">
        <v>67</v>
      </c>
      <c r="C177" s="247" t="s">
        <v>392</v>
      </c>
      <c r="D177" s="247" t="str">
        <f t="shared" si="2"/>
        <v>West Sacramento / Davis, CA</v>
      </c>
      <c r="E177" s="261" t="s">
        <v>432</v>
      </c>
      <c r="F177" s="254">
        <v>45566</v>
      </c>
      <c r="G177" s="254">
        <v>45930</v>
      </c>
      <c r="H177" s="257">
        <v>142</v>
      </c>
      <c r="I177" s="257">
        <v>80</v>
      </c>
      <c r="N177" s="248" t="s">
        <v>281</v>
      </c>
    </row>
    <row r="178" spans="1:14" x14ac:dyDescent="0.25">
      <c r="A178" s="249">
        <v>48</v>
      </c>
      <c r="B178" s="247" t="s">
        <v>67</v>
      </c>
      <c r="C178" s="247" t="s">
        <v>392</v>
      </c>
      <c r="D178" s="247" t="str">
        <f t="shared" si="2"/>
        <v>West Sacramento / Davis, CA</v>
      </c>
      <c r="E178" s="261" t="s">
        <v>432</v>
      </c>
      <c r="F178" s="254">
        <v>45931</v>
      </c>
      <c r="G178" s="254">
        <v>46387</v>
      </c>
      <c r="H178" s="257">
        <v>142</v>
      </c>
      <c r="I178" s="257">
        <v>80</v>
      </c>
      <c r="N178" s="247" t="s">
        <v>282</v>
      </c>
    </row>
    <row r="179" spans="1:14" x14ac:dyDescent="0.25">
      <c r="A179" s="250">
        <v>49</v>
      </c>
      <c r="B179" s="248" t="s">
        <v>67</v>
      </c>
      <c r="C179" s="248" t="s">
        <v>397</v>
      </c>
      <c r="D179" s="247" t="str">
        <f t="shared" si="2"/>
        <v>Yosemite National Park, CA</v>
      </c>
      <c r="E179" s="262" t="s">
        <v>433</v>
      </c>
      <c r="F179" s="255">
        <v>45566</v>
      </c>
      <c r="G179" s="255">
        <v>45657</v>
      </c>
      <c r="H179" s="258">
        <v>181</v>
      </c>
      <c r="I179" s="258">
        <v>86</v>
      </c>
      <c r="N179" s="247" t="s">
        <v>283</v>
      </c>
    </row>
    <row r="180" spans="1:14" x14ac:dyDescent="0.25">
      <c r="A180" s="250">
        <v>49</v>
      </c>
      <c r="B180" s="248" t="s">
        <v>67</v>
      </c>
      <c r="C180" s="248" t="s">
        <v>397</v>
      </c>
      <c r="D180" s="247" t="str">
        <f t="shared" si="2"/>
        <v>Yosemite National Park, CA</v>
      </c>
      <c r="E180" s="262" t="s">
        <v>433</v>
      </c>
      <c r="F180" s="255">
        <v>45658</v>
      </c>
      <c r="G180" s="255">
        <v>45777</v>
      </c>
      <c r="H180" s="258">
        <v>203</v>
      </c>
      <c r="I180" s="258">
        <v>86</v>
      </c>
      <c r="N180" s="248" t="s">
        <v>284</v>
      </c>
    </row>
    <row r="181" spans="1:14" x14ac:dyDescent="0.25">
      <c r="A181" s="250">
        <v>49</v>
      </c>
      <c r="B181" s="248" t="s">
        <v>67</v>
      </c>
      <c r="C181" s="248" t="s">
        <v>397</v>
      </c>
      <c r="D181" s="247" t="str">
        <f t="shared" si="2"/>
        <v>Yosemite National Park, CA</v>
      </c>
      <c r="E181" s="262" t="s">
        <v>433</v>
      </c>
      <c r="F181" s="255">
        <v>45778</v>
      </c>
      <c r="G181" s="255">
        <v>45930</v>
      </c>
      <c r="H181" s="258">
        <v>181</v>
      </c>
      <c r="I181" s="258">
        <v>86</v>
      </c>
      <c r="N181" s="248" t="s">
        <v>285</v>
      </c>
    </row>
    <row r="182" spans="1:14" x14ac:dyDescent="0.25">
      <c r="A182" s="250">
        <v>49</v>
      </c>
      <c r="B182" s="248" t="s">
        <v>67</v>
      </c>
      <c r="C182" s="248" t="s">
        <v>397</v>
      </c>
      <c r="D182" s="247" t="str">
        <f t="shared" si="2"/>
        <v>Yosemite National Park, CA</v>
      </c>
      <c r="E182" s="262" t="s">
        <v>433</v>
      </c>
      <c r="F182" s="255">
        <v>45931</v>
      </c>
      <c r="G182" s="255">
        <v>46022</v>
      </c>
      <c r="H182" s="258">
        <v>181</v>
      </c>
      <c r="I182" s="258">
        <v>86</v>
      </c>
      <c r="N182" s="247" t="s">
        <v>286</v>
      </c>
    </row>
    <row r="183" spans="1:14" x14ac:dyDescent="0.25">
      <c r="A183" s="250">
        <v>49</v>
      </c>
      <c r="B183" s="248" t="s">
        <v>67</v>
      </c>
      <c r="C183" s="248" t="s">
        <v>397</v>
      </c>
      <c r="D183" s="247" t="str">
        <f t="shared" si="2"/>
        <v>Yosemite National Park, CA</v>
      </c>
      <c r="E183" s="262" t="s">
        <v>433</v>
      </c>
      <c r="F183" s="255">
        <v>46023</v>
      </c>
      <c r="G183" s="255">
        <v>46142</v>
      </c>
      <c r="H183" s="258">
        <v>203</v>
      </c>
      <c r="I183" s="258">
        <v>86</v>
      </c>
      <c r="N183" s="247" t="s">
        <v>287</v>
      </c>
    </row>
    <row r="184" spans="1:14" x14ac:dyDescent="0.25">
      <c r="A184" s="250">
        <v>49</v>
      </c>
      <c r="B184" s="248" t="s">
        <v>67</v>
      </c>
      <c r="C184" s="248" t="s">
        <v>397</v>
      </c>
      <c r="D184" s="247" t="str">
        <f t="shared" si="2"/>
        <v>Yosemite National Park, CA</v>
      </c>
      <c r="E184" s="262" t="s">
        <v>433</v>
      </c>
      <c r="F184" s="255">
        <v>46143</v>
      </c>
      <c r="G184" s="255">
        <v>46387</v>
      </c>
      <c r="H184" s="258">
        <v>181</v>
      </c>
      <c r="I184" s="258">
        <v>86</v>
      </c>
      <c r="N184" s="248" t="s">
        <v>288</v>
      </c>
    </row>
    <row r="185" spans="1:14" x14ac:dyDescent="0.25">
      <c r="A185" s="249">
        <v>50</v>
      </c>
      <c r="B185" s="247" t="s">
        <v>69</v>
      </c>
      <c r="C185" s="247" t="s">
        <v>83</v>
      </c>
      <c r="D185" s="247" t="str">
        <f t="shared" si="2"/>
        <v>Aspen, CO</v>
      </c>
      <c r="E185" s="261" t="s">
        <v>434</v>
      </c>
      <c r="F185" s="254">
        <v>45566</v>
      </c>
      <c r="G185" s="254">
        <v>45626</v>
      </c>
      <c r="H185" s="257">
        <v>207</v>
      </c>
      <c r="I185" s="257">
        <v>92</v>
      </c>
      <c r="N185" s="247" t="s">
        <v>289</v>
      </c>
    </row>
    <row r="186" spans="1:14" x14ac:dyDescent="0.25">
      <c r="A186" s="249">
        <v>50</v>
      </c>
      <c r="B186" s="247" t="s">
        <v>69</v>
      </c>
      <c r="C186" s="247" t="s">
        <v>83</v>
      </c>
      <c r="D186" s="247" t="str">
        <f t="shared" si="2"/>
        <v>Aspen, CO</v>
      </c>
      <c r="E186" s="261" t="s">
        <v>434</v>
      </c>
      <c r="F186" s="254">
        <v>45627</v>
      </c>
      <c r="G186" s="254">
        <v>45747</v>
      </c>
      <c r="H186" s="257">
        <v>407</v>
      </c>
      <c r="I186" s="257">
        <v>92</v>
      </c>
      <c r="N186" s="248" t="s">
        <v>290</v>
      </c>
    </row>
    <row r="187" spans="1:14" x14ac:dyDescent="0.25">
      <c r="A187" s="249">
        <v>50</v>
      </c>
      <c r="B187" s="247" t="s">
        <v>69</v>
      </c>
      <c r="C187" s="247" t="s">
        <v>83</v>
      </c>
      <c r="D187" s="247" t="str">
        <f t="shared" si="2"/>
        <v>Aspen, CO</v>
      </c>
      <c r="E187" s="261" t="s">
        <v>434</v>
      </c>
      <c r="F187" s="254">
        <v>45748</v>
      </c>
      <c r="G187" s="254">
        <v>45930</v>
      </c>
      <c r="H187" s="257">
        <v>207</v>
      </c>
      <c r="I187" s="257">
        <v>92</v>
      </c>
      <c r="N187" s="247" t="s">
        <v>291</v>
      </c>
    </row>
    <row r="188" spans="1:14" x14ac:dyDescent="0.25">
      <c r="A188" s="249">
        <v>50</v>
      </c>
      <c r="B188" s="247" t="s">
        <v>69</v>
      </c>
      <c r="C188" s="247" t="s">
        <v>83</v>
      </c>
      <c r="D188" s="247" t="str">
        <f t="shared" si="2"/>
        <v>Aspen, CO</v>
      </c>
      <c r="E188" s="261" t="s">
        <v>434</v>
      </c>
      <c r="F188" s="254">
        <v>45931</v>
      </c>
      <c r="G188" s="254">
        <v>45991</v>
      </c>
      <c r="H188" s="257">
        <v>207</v>
      </c>
      <c r="I188" s="257">
        <v>92</v>
      </c>
      <c r="N188" s="247" t="s">
        <v>292</v>
      </c>
    </row>
    <row r="189" spans="1:14" x14ac:dyDescent="0.25">
      <c r="A189" s="249">
        <v>50</v>
      </c>
      <c r="B189" s="247" t="s">
        <v>69</v>
      </c>
      <c r="C189" s="247" t="s">
        <v>83</v>
      </c>
      <c r="D189" s="247" t="str">
        <f t="shared" si="2"/>
        <v>Aspen, CO</v>
      </c>
      <c r="E189" s="261" t="s">
        <v>434</v>
      </c>
      <c r="F189" s="254">
        <v>45992</v>
      </c>
      <c r="G189" s="254">
        <v>46112</v>
      </c>
      <c r="H189" s="257">
        <v>407</v>
      </c>
      <c r="I189" s="257">
        <v>92</v>
      </c>
      <c r="N189" s="248" t="s">
        <v>293</v>
      </c>
    </row>
    <row r="190" spans="1:14" x14ac:dyDescent="0.25">
      <c r="A190" s="249">
        <v>50</v>
      </c>
      <c r="B190" s="247" t="s">
        <v>69</v>
      </c>
      <c r="C190" s="247" t="s">
        <v>83</v>
      </c>
      <c r="D190" s="247" t="str">
        <f t="shared" si="2"/>
        <v>Aspen, CO</v>
      </c>
      <c r="E190" s="261" t="s">
        <v>434</v>
      </c>
      <c r="F190" s="254">
        <v>46113</v>
      </c>
      <c r="G190" s="254">
        <v>46387</v>
      </c>
      <c r="H190" s="257">
        <v>207</v>
      </c>
      <c r="I190" s="257">
        <v>92</v>
      </c>
      <c r="N190" s="247" t="s">
        <v>294</v>
      </c>
    </row>
    <row r="191" spans="1:14" x14ac:dyDescent="0.25">
      <c r="A191" s="250">
        <v>52</v>
      </c>
      <c r="B191" s="248" t="s">
        <v>69</v>
      </c>
      <c r="C191" s="248" t="s">
        <v>129</v>
      </c>
      <c r="D191" s="247" t="str">
        <f t="shared" si="2"/>
        <v>Boulder / Broomfield, CO</v>
      </c>
      <c r="E191" s="262" t="s">
        <v>129</v>
      </c>
      <c r="F191" s="255">
        <v>45566</v>
      </c>
      <c r="G191" s="255">
        <v>45596</v>
      </c>
      <c r="H191" s="258">
        <v>173</v>
      </c>
      <c r="I191" s="258">
        <v>80</v>
      </c>
      <c r="N191" s="247" t="s">
        <v>295</v>
      </c>
    </row>
    <row r="192" spans="1:14" x14ac:dyDescent="0.25">
      <c r="A192" s="250">
        <v>52</v>
      </c>
      <c r="B192" s="248" t="s">
        <v>69</v>
      </c>
      <c r="C192" s="248" t="s">
        <v>129</v>
      </c>
      <c r="D192" s="247" t="str">
        <f t="shared" si="2"/>
        <v>Boulder / Broomfield, CO</v>
      </c>
      <c r="E192" s="262" t="s">
        <v>129</v>
      </c>
      <c r="F192" s="255">
        <v>45597</v>
      </c>
      <c r="G192" s="255">
        <v>45777</v>
      </c>
      <c r="H192" s="258">
        <v>125</v>
      </c>
      <c r="I192" s="258">
        <v>80</v>
      </c>
      <c r="N192" s="248" t="s">
        <v>296</v>
      </c>
    </row>
    <row r="193" spans="1:14" x14ac:dyDescent="0.25">
      <c r="A193" s="250">
        <v>52</v>
      </c>
      <c r="B193" s="248" t="s">
        <v>69</v>
      </c>
      <c r="C193" s="248" t="s">
        <v>129</v>
      </c>
      <c r="D193" s="247" t="str">
        <f t="shared" si="2"/>
        <v>Boulder / Broomfield, CO</v>
      </c>
      <c r="E193" s="262" t="s">
        <v>129</v>
      </c>
      <c r="F193" s="255">
        <v>45778</v>
      </c>
      <c r="G193" s="255">
        <v>45930</v>
      </c>
      <c r="H193" s="258">
        <v>173</v>
      </c>
      <c r="I193" s="258">
        <v>80</v>
      </c>
      <c r="N193" s="248" t="s">
        <v>297</v>
      </c>
    </row>
    <row r="194" spans="1:14" x14ac:dyDescent="0.25">
      <c r="A194" s="250">
        <v>52</v>
      </c>
      <c r="B194" s="248" t="s">
        <v>69</v>
      </c>
      <c r="C194" s="248" t="s">
        <v>129</v>
      </c>
      <c r="D194" s="247" t="str">
        <f t="shared" si="2"/>
        <v>Boulder / Broomfield, CO</v>
      </c>
      <c r="E194" s="262" t="s">
        <v>129</v>
      </c>
      <c r="F194" s="255">
        <v>45931</v>
      </c>
      <c r="G194" s="255">
        <v>45961</v>
      </c>
      <c r="H194" s="258">
        <v>173</v>
      </c>
      <c r="I194" s="258">
        <v>80</v>
      </c>
      <c r="N194" s="247" t="s">
        <v>298</v>
      </c>
    </row>
    <row r="195" spans="1:14" x14ac:dyDescent="0.25">
      <c r="A195" s="250">
        <v>52</v>
      </c>
      <c r="B195" s="248" t="s">
        <v>69</v>
      </c>
      <c r="C195" s="248" t="s">
        <v>129</v>
      </c>
      <c r="D195" s="247" t="str">
        <f t="shared" si="2"/>
        <v>Boulder / Broomfield, CO</v>
      </c>
      <c r="E195" s="262" t="s">
        <v>129</v>
      </c>
      <c r="F195" s="255">
        <v>45962</v>
      </c>
      <c r="G195" s="255">
        <v>46142</v>
      </c>
      <c r="H195" s="258">
        <v>125</v>
      </c>
      <c r="I195" s="258">
        <v>80</v>
      </c>
      <c r="N195" s="248" t="s">
        <v>299</v>
      </c>
    </row>
    <row r="196" spans="1:14" x14ac:dyDescent="0.25">
      <c r="A196" s="250">
        <v>52</v>
      </c>
      <c r="B196" s="248" t="s">
        <v>69</v>
      </c>
      <c r="C196" s="248" t="s">
        <v>129</v>
      </c>
      <c r="D196" s="247" t="str">
        <f t="shared" si="2"/>
        <v>Boulder / Broomfield, CO</v>
      </c>
      <c r="E196" s="262" t="s">
        <v>129</v>
      </c>
      <c r="F196" s="255">
        <v>46143</v>
      </c>
      <c r="G196" s="255">
        <v>46387</v>
      </c>
      <c r="H196" s="258">
        <v>173</v>
      </c>
      <c r="I196" s="258">
        <v>80</v>
      </c>
      <c r="N196" s="247" t="s">
        <v>300</v>
      </c>
    </row>
    <row r="197" spans="1:14" x14ac:dyDescent="0.25">
      <c r="A197" s="249">
        <v>53</v>
      </c>
      <c r="B197" s="247" t="s">
        <v>69</v>
      </c>
      <c r="C197" s="247" t="s">
        <v>170</v>
      </c>
      <c r="D197" s="247" t="str">
        <f t="shared" ref="D197:D260" si="3">$C197&amp;","&amp;" "&amp;$B197</f>
        <v>Colorado Springs, CO</v>
      </c>
      <c r="E197" s="261" t="s">
        <v>435</v>
      </c>
      <c r="F197" s="254">
        <v>45566</v>
      </c>
      <c r="G197" s="254">
        <v>45808</v>
      </c>
      <c r="H197" s="257">
        <v>123</v>
      </c>
      <c r="I197" s="257">
        <v>86</v>
      </c>
      <c r="N197" s="248" t="s">
        <v>301</v>
      </c>
    </row>
    <row r="198" spans="1:14" x14ac:dyDescent="0.25">
      <c r="A198" s="249">
        <v>53</v>
      </c>
      <c r="B198" s="247" t="s">
        <v>69</v>
      </c>
      <c r="C198" s="247" t="s">
        <v>170</v>
      </c>
      <c r="D198" s="247" t="str">
        <f t="shared" si="3"/>
        <v>Colorado Springs, CO</v>
      </c>
      <c r="E198" s="261" t="s">
        <v>435</v>
      </c>
      <c r="F198" s="254">
        <v>45809</v>
      </c>
      <c r="G198" s="254">
        <v>45900</v>
      </c>
      <c r="H198" s="257">
        <v>168</v>
      </c>
      <c r="I198" s="257">
        <v>86</v>
      </c>
      <c r="N198" s="247" t="s">
        <v>302</v>
      </c>
    </row>
    <row r="199" spans="1:14" x14ac:dyDescent="0.25">
      <c r="A199" s="249">
        <v>53</v>
      </c>
      <c r="B199" s="247" t="s">
        <v>69</v>
      </c>
      <c r="C199" s="247" t="s">
        <v>170</v>
      </c>
      <c r="D199" s="247" t="str">
        <f t="shared" si="3"/>
        <v>Colorado Springs, CO</v>
      </c>
      <c r="E199" s="261" t="s">
        <v>435</v>
      </c>
      <c r="F199" s="254">
        <v>45901</v>
      </c>
      <c r="G199" s="254">
        <v>45930</v>
      </c>
      <c r="H199" s="257">
        <v>123</v>
      </c>
      <c r="I199" s="257">
        <v>86</v>
      </c>
      <c r="N199" s="247" t="s">
        <v>303</v>
      </c>
    </row>
    <row r="200" spans="1:14" x14ac:dyDescent="0.25">
      <c r="A200" s="249">
        <v>53</v>
      </c>
      <c r="B200" s="247" t="s">
        <v>69</v>
      </c>
      <c r="C200" s="247" t="s">
        <v>170</v>
      </c>
      <c r="D200" s="247" t="str">
        <f t="shared" si="3"/>
        <v>Colorado Springs, CO</v>
      </c>
      <c r="E200" s="261" t="s">
        <v>435</v>
      </c>
      <c r="F200" s="254">
        <v>45931</v>
      </c>
      <c r="G200" s="254">
        <v>46173</v>
      </c>
      <c r="H200" s="257">
        <v>123</v>
      </c>
      <c r="I200" s="257">
        <v>86</v>
      </c>
      <c r="N200" s="248" t="s">
        <v>304</v>
      </c>
    </row>
    <row r="201" spans="1:14" x14ac:dyDescent="0.25">
      <c r="A201" s="249">
        <v>53</v>
      </c>
      <c r="B201" s="247" t="s">
        <v>69</v>
      </c>
      <c r="C201" s="247" t="s">
        <v>170</v>
      </c>
      <c r="D201" s="247" t="str">
        <f t="shared" si="3"/>
        <v>Colorado Springs, CO</v>
      </c>
      <c r="E201" s="261" t="s">
        <v>435</v>
      </c>
      <c r="F201" s="254">
        <v>46174</v>
      </c>
      <c r="G201" s="254">
        <v>46265</v>
      </c>
      <c r="H201" s="257">
        <v>168</v>
      </c>
      <c r="I201" s="257">
        <v>86</v>
      </c>
      <c r="N201" s="248" t="s">
        <v>305</v>
      </c>
    </row>
    <row r="202" spans="1:14" x14ac:dyDescent="0.25">
      <c r="A202" s="249">
        <v>53</v>
      </c>
      <c r="B202" s="247" t="s">
        <v>69</v>
      </c>
      <c r="C202" s="247" t="s">
        <v>170</v>
      </c>
      <c r="D202" s="247" t="str">
        <f t="shared" si="3"/>
        <v>Colorado Springs, CO</v>
      </c>
      <c r="E202" s="261" t="s">
        <v>435</v>
      </c>
      <c r="F202" s="254">
        <v>46266</v>
      </c>
      <c r="G202" s="254">
        <v>46387</v>
      </c>
      <c r="H202" s="257">
        <v>123</v>
      </c>
      <c r="I202" s="257">
        <v>86</v>
      </c>
      <c r="N202" s="248" t="s">
        <v>306</v>
      </c>
    </row>
    <row r="203" spans="1:14" x14ac:dyDescent="0.25">
      <c r="A203" s="250">
        <v>54</v>
      </c>
      <c r="B203" s="248" t="s">
        <v>69</v>
      </c>
      <c r="C203" s="248" t="s">
        <v>175</v>
      </c>
      <c r="D203" s="247" t="str">
        <f t="shared" si="3"/>
        <v>Cortez, CO</v>
      </c>
      <c r="E203" s="262" t="s">
        <v>436</v>
      </c>
      <c r="F203" s="255">
        <v>45566</v>
      </c>
      <c r="G203" s="255">
        <v>45596</v>
      </c>
      <c r="H203" s="258">
        <v>133</v>
      </c>
      <c r="I203" s="258">
        <v>74</v>
      </c>
      <c r="N203" s="248" t="s">
        <v>307</v>
      </c>
    </row>
    <row r="204" spans="1:14" x14ac:dyDescent="0.25">
      <c r="A204" s="250">
        <v>54</v>
      </c>
      <c r="B204" s="248" t="s">
        <v>69</v>
      </c>
      <c r="C204" s="248" t="s">
        <v>175</v>
      </c>
      <c r="D204" s="247" t="str">
        <f t="shared" si="3"/>
        <v>Cortez, CO</v>
      </c>
      <c r="E204" s="262" t="s">
        <v>436</v>
      </c>
      <c r="F204" s="255">
        <v>45597</v>
      </c>
      <c r="G204" s="255">
        <v>45777</v>
      </c>
      <c r="H204" s="258">
        <v>110</v>
      </c>
      <c r="I204" s="258">
        <v>74</v>
      </c>
      <c r="N204" s="247" t="s">
        <v>308</v>
      </c>
    </row>
    <row r="205" spans="1:14" x14ac:dyDescent="0.25">
      <c r="A205" s="250">
        <v>54</v>
      </c>
      <c r="B205" s="248" t="s">
        <v>69</v>
      </c>
      <c r="C205" s="248" t="s">
        <v>175</v>
      </c>
      <c r="D205" s="247" t="str">
        <f t="shared" si="3"/>
        <v>Cortez, CO</v>
      </c>
      <c r="E205" s="262" t="s">
        <v>436</v>
      </c>
      <c r="F205" s="255">
        <v>45778</v>
      </c>
      <c r="G205" s="255">
        <v>45930</v>
      </c>
      <c r="H205" s="258">
        <v>133</v>
      </c>
      <c r="I205" s="258">
        <v>74</v>
      </c>
      <c r="N205" s="248" t="s">
        <v>309</v>
      </c>
    </row>
    <row r="206" spans="1:14" x14ac:dyDescent="0.25">
      <c r="A206" s="250">
        <v>54</v>
      </c>
      <c r="B206" s="248" t="s">
        <v>69</v>
      </c>
      <c r="C206" s="248" t="s">
        <v>175</v>
      </c>
      <c r="D206" s="247" t="str">
        <f t="shared" si="3"/>
        <v>Cortez, CO</v>
      </c>
      <c r="E206" s="262" t="s">
        <v>436</v>
      </c>
      <c r="F206" s="255">
        <v>45931</v>
      </c>
      <c r="G206" s="255">
        <v>45961</v>
      </c>
      <c r="H206" s="258">
        <v>133</v>
      </c>
      <c r="I206" s="258">
        <v>74</v>
      </c>
      <c r="N206" s="248" t="s">
        <v>310</v>
      </c>
    </row>
    <row r="207" spans="1:14" x14ac:dyDescent="0.25">
      <c r="A207" s="250">
        <v>54</v>
      </c>
      <c r="B207" s="248" t="s">
        <v>69</v>
      </c>
      <c r="C207" s="248" t="s">
        <v>175</v>
      </c>
      <c r="D207" s="247" t="str">
        <f t="shared" si="3"/>
        <v>Cortez, CO</v>
      </c>
      <c r="E207" s="262" t="s">
        <v>436</v>
      </c>
      <c r="F207" s="255">
        <v>45962</v>
      </c>
      <c r="G207" s="255">
        <v>46142</v>
      </c>
      <c r="H207" s="258">
        <v>110</v>
      </c>
      <c r="I207" s="258">
        <v>74</v>
      </c>
      <c r="N207" s="247" t="s">
        <v>311</v>
      </c>
    </row>
    <row r="208" spans="1:14" x14ac:dyDescent="0.25">
      <c r="A208" s="250">
        <v>54</v>
      </c>
      <c r="B208" s="248" t="s">
        <v>69</v>
      </c>
      <c r="C208" s="248" t="s">
        <v>175</v>
      </c>
      <c r="D208" s="247" t="str">
        <f t="shared" si="3"/>
        <v>Cortez, CO</v>
      </c>
      <c r="E208" s="262" t="s">
        <v>436</v>
      </c>
      <c r="F208" s="255">
        <v>46143</v>
      </c>
      <c r="G208" s="255">
        <v>46387</v>
      </c>
      <c r="H208" s="258">
        <v>133</v>
      </c>
      <c r="I208" s="258">
        <v>74</v>
      </c>
      <c r="N208" s="247" t="s">
        <v>312</v>
      </c>
    </row>
    <row r="209" spans="1:14" x14ac:dyDescent="0.25">
      <c r="A209" s="249">
        <v>55</v>
      </c>
      <c r="B209" s="247" t="s">
        <v>69</v>
      </c>
      <c r="C209" s="247" t="s">
        <v>176</v>
      </c>
      <c r="D209" s="247" t="str">
        <f t="shared" si="3"/>
        <v>Crested Butte / Gunnison, CO</v>
      </c>
      <c r="E209" s="261" t="s">
        <v>437</v>
      </c>
      <c r="F209" s="254">
        <v>45566</v>
      </c>
      <c r="G209" s="254">
        <v>45930</v>
      </c>
      <c r="H209" s="257">
        <v>154</v>
      </c>
      <c r="I209" s="257">
        <v>86</v>
      </c>
      <c r="N209" s="247" t="s">
        <v>313</v>
      </c>
    </row>
    <row r="210" spans="1:14" x14ac:dyDescent="0.25">
      <c r="A210" s="249">
        <v>55</v>
      </c>
      <c r="B210" s="247" t="s">
        <v>69</v>
      </c>
      <c r="C210" s="247" t="s">
        <v>176</v>
      </c>
      <c r="D210" s="247" t="str">
        <f t="shared" si="3"/>
        <v>Crested Butte / Gunnison, CO</v>
      </c>
      <c r="E210" s="261" t="s">
        <v>437</v>
      </c>
      <c r="F210" s="254">
        <v>45931</v>
      </c>
      <c r="G210" s="254">
        <v>46387</v>
      </c>
      <c r="H210" s="257">
        <v>154</v>
      </c>
      <c r="I210" s="257">
        <v>86</v>
      </c>
      <c r="N210" s="248" t="s">
        <v>314</v>
      </c>
    </row>
    <row r="211" spans="1:14" x14ac:dyDescent="0.25">
      <c r="A211" s="250">
        <v>56</v>
      </c>
      <c r="B211" s="248" t="s">
        <v>69</v>
      </c>
      <c r="C211" s="248" t="s">
        <v>182</v>
      </c>
      <c r="D211" s="247" t="str">
        <f t="shared" si="3"/>
        <v>Denver / Aurora, CO</v>
      </c>
      <c r="E211" s="262" t="s">
        <v>438</v>
      </c>
      <c r="F211" s="255">
        <v>45566</v>
      </c>
      <c r="G211" s="255">
        <v>45596</v>
      </c>
      <c r="H211" s="258">
        <v>215</v>
      </c>
      <c r="I211" s="258">
        <v>92</v>
      </c>
      <c r="N211" s="248" t="s">
        <v>315</v>
      </c>
    </row>
    <row r="212" spans="1:14" x14ac:dyDescent="0.25">
      <c r="A212" s="250">
        <v>56</v>
      </c>
      <c r="B212" s="248" t="s">
        <v>69</v>
      </c>
      <c r="C212" s="248" t="s">
        <v>182</v>
      </c>
      <c r="D212" s="247" t="str">
        <f t="shared" si="3"/>
        <v>Denver / Aurora, CO</v>
      </c>
      <c r="E212" s="262" t="s">
        <v>438</v>
      </c>
      <c r="F212" s="255">
        <v>45597</v>
      </c>
      <c r="G212" s="255">
        <v>45747</v>
      </c>
      <c r="H212" s="258">
        <v>165</v>
      </c>
      <c r="I212" s="258">
        <v>92</v>
      </c>
      <c r="N212" s="247" t="s">
        <v>316</v>
      </c>
    </row>
    <row r="213" spans="1:14" x14ac:dyDescent="0.25">
      <c r="A213" s="250">
        <v>56</v>
      </c>
      <c r="B213" s="248" t="s">
        <v>69</v>
      </c>
      <c r="C213" s="248" t="s">
        <v>182</v>
      </c>
      <c r="D213" s="247" t="str">
        <f t="shared" si="3"/>
        <v>Denver / Aurora, CO</v>
      </c>
      <c r="E213" s="262" t="s">
        <v>438</v>
      </c>
      <c r="F213" s="255">
        <v>45748</v>
      </c>
      <c r="G213" s="255">
        <v>45930</v>
      </c>
      <c r="H213" s="258">
        <v>215</v>
      </c>
      <c r="I213" s="258">
        <v>92</v>
      </c>
      <c r="N213" s="247" t="s">
        <v>317</v>
      </c>
    </row>
    <row r="214" spans="1:14" x14ac:dyDescent="0.25">
      <c r="A214" s="250">
        <v>56</v>
      </c>
      <c r="B214" s="248" t="s">
        <v>69</v>
      </c>
      <c r="C214" s="248" t="s">
        <v>182</v>
      </c>
      <c r="D214" s="247" t="str">
        <f t="shared" si="3"/>
        <v>Denver / Aurora, CO</v>
      </c>
      <c r="E214" s="262" t="s">
        <v>438</v>
      </c>
      <c r="F214" s="255">
        <v>45931</v>
      </c>
      <c r="G214" s="255">
        <v>45961</v>
      </c>
      <c r="H214" s="258">
        <v>215</v>
      </c>
      <c r="I214" s="258">
        <v>92</v>
      </c>
      <c r="N214" s="248" t="s">
        <v>318</v>
      </c>
    </row>
    <row r="215" spans="1:14" x14ac:dyDescent="0.25">
      <c r="A215" s="250">
        <v>56</v>
      </c>
      <c r="B215" s="248" t="s">
        <v>69</v>
      </c>
      <c r="C215" s="248" t="s">
        <v>182</v>
      </c>
      <c r="D215" s="247" t="str">
        <f t="shared" si="3"/>
        <v>Denver / Aurora, CO</v>
      </c>
      <c r="E215" s="262" t="s">
        <v>438</v>
      </c>
      <c r="F215" s="255">
        <v>45962</v>
      </c>
      <c r="G215" s="255">
        <v>46112</v>
      </c>
      <c r="H215" s="258">
        <v>165</v>
      </c>
      <c r="I215" s="258">
        <v>92</v>
      </c>
      <c r="N215" s="247" t="s">
        <v>319</v>
      </c>
    </row>
    <row r="216" spans="1:14" x14ac:dyDescent="0.25">
      <c r="A216" s="250">
        <v>56</v>
      </c>
      <c r="B216" s="248" t="s">
        <v>69</v>
      </c>
      <c r="C216" s="248" t="s">
        <v>182</v>
      </c>
      <c r="D216" s="247" t="str">
        <f t="shared" si="3"/>
        <v>Denver / Aurora, CO</v>
      </c>
      <c r="E216" s="262" t="s">
        <v>438</v>
      </c>
      <c r="F216" s="255">
        <v>46113</v>
      </c>
      <c r="G216" s="255">
        <v>46387</v>
      </c>
      <c r="H216" s="258">
        <v>215</v>
      </c>
      <c r="I216" s="258">
        <v>92</v>
      </c>
      <c r="N216" s="247" t="s">
        <v>320</v>
      </c>
    </row>
    <row r="217" spans="1:14" x14ac:dyDescent="0.25">
      <c r="A217" s="249">
        <v>427</v>
      </c>
      <c r="B217" s="247" t="s">
        <v>69</v>
      </c>
      <c r="C217" s="247" t="s">
        <v>186</v>
      </c>
      <c r="D217" s="247" t="str">
        <f t="shared" si="3"/>
        <v>Douglas , CO</v>
      </c>
      <c r="E217" s="261" t="s">
        <v>523</v>
      </c>
      <c r="F217" s="254">
        <v>45566</v>
      </c>
      <c r="G217" s="254">
        <v>45808</v>
      </c>
      <c r="H217" s="257">
        <v>111</v>
      </c>
      <c r="I217" s="257">
        <v>80</v>
      </c>
      <c r="N217" s="247" t="s">
        <v>321</v>
      </c>
    </row>
    <row r="218" spans="1:14" x14ac:dyDescent="0.25">
      <c r="A218" s="249">
        <v>427</v>
      </c>
      <c r="B218" s="247" t="s">
        <v>69</v>
      </c>
      <c r="C218" s="247" t="s">
        <v>186</v>
      </c>
      <c r="D218" s="247" t="str">
        <f t="shared" si="3"/>
        <v>Douglas , CO</v>
      </c>
      <c r="E218" s="261" t="s">
        <v>523</v>
      </c>
      <c r="F218" s="254">
        <v>45809</v>
      </c>
      <c r="G218" s="254">
        <v>45900</v>
      </c>
      <c r="H218" s="257">
        <v>142</v>
      </c>
      <c r="I218" s="257">
        <v>80</v>
      </c>
      <c r="N218" s="248" t="s">
        <v>322</v>
      </c>
    </row>
    <row r="219" spans="1:14" x14ac:dyDescent="0.25">
      <c r="A219" s="249">
        <v>427</v>
      </c>
      <c r="B219" s="247" t="s">
        <v>69</v>
      </c>
      <c r="C219" s="247" t="s">
        <v>186</v>
      </c>
      <c r="D219" s="247" t="str">
        <f t="shared" si="3"/>
        <v>Douglas , CO</v>
      </c>
      <c r="E219" s="261" t="s">
        <v>523</v>
      </c>
      <c r="F219" s="254">
        <v>45901</v>
      </c>
      <c r="G219" s="254">
        <v>45930</v>
      </c>
      <c r="H219" s="257">
        <v>111</v>
      </c>
      <c r="I219" s="257">
        <v>80</v>
      </c>
      <c r="N219" s="248" t="s">
        <v>323</v>
      </c>
    </row>
    <row r="220" spans="1:14" x14ac:dyDescent="0.25">
      <c r="A220" s="249">
        <v>427</v>
      </c>
      <c r="B220" s="247" t="s">
        <v>69</v>
      </c>
      <c r="C220" s="247" t="s">
        <v>186</v>
      </c>
      <c r="D220" s="247" t="str">
        <f t="shared" si="3"/>
        <v>Douglas , CO</v>
      </c>
      <c r="E220" s="261" t="s">
        <v>523</v>
      </c>
      <c r="F220" s="254">
        <v>45931</v>
      </c>
      <c r="G220" s="254">
        <v>46173</v>
      </c>
      <c r="H220" s="257">
        <v>111</v>
      </c>
      <c r="I220" s="257">
        <v>80</v>
      </c>
      <c r="N220" s="248" t="s">
        <v>324</v>
      </c>
    </row>
    <row r="221" spans="1:14" x14ac:dyDescent="0.25">
      <c r="A221" s="249">
        <v>427</v>
      </c>
      <c r="B221" s="247" t="s">
        <v>69</v>
      </c>
      <c r="C221" s="247" t="s">
        <v>186</v>
      </c>
      <c r="D221" s="247" t="str">
        <f t="shared" si="3"/>
        <v>Douglas , CO</v>
      </c>
      <c r="E221" s="261" t="s">
        <v>523</v>
      </c>
      <c r="F221" s="254">
        <v>46174</v>
      </c>
      <c r="G221" s="254">
        <v>46265</v>
      </c>
      <c r="H221" s="257">
        <v>142</v>
      </c>
      <c r="I221" s="257">
        <v>80</v>
      </c>
      <c r="N221" s="248" t="s">
        <v>325</v>
      </c>
    </row>
    <row r="222" spans="1:14" x14ac:dyDescent="0.25">
      <c r="A222" s="249">
        <v>427</v>
      </c>
      <c r="B222" s="247" t="s">
        <v>69</v>
      </c>
      <c r="C222" s="247" t="s">
        <v>186</v>
      </c>
      <c r="D222" s="247" t="str">
        <f t="shared" si="3"/>
        <v>Douglas , CO</v>
      </c>
      <c r="E222" s="261" t="s">
        <v>523</v>
      </c>
      <c r="F222" s="254">
        <v>46266</v>
      </c>
      <c r="G222" s="254">
        <v>46387</v>
      </c>
      <c r="H222" s="257">
        <v>111</v>
      </c>
      <c r="I222" s="257">
        <v>80</v>
      </c>
      <c r="N222" s="247" t="s">
        <v>326</v>
      </c>
    </row>
    <row r="223" spans="1:14" x14ac:dyDescent="0.25">
      <c r="A223" s="250">
        <v>57</v>
      </c>
      <c r="B223" s="248" t="s">
        <v>69</v>
      </c>
      <c r="C223" s="248" t="s">
        <v>188</v>
      </c>
      <c r="D223" s="247" t="str">
        <f t="shared" si="3"/>
        <v>Durango, CO</v>
      </c>
      <c r="E223" s="262" t="s">
        <v>439</v>
      </c>
      <c r="F223" s="255">
        <v>45566</v>
      </c>
      <c r="G223" s="255">
        <v>45808</v>
      </c>
      <c r="H223" s="258">
        <v>121</v>
      </c>
      <c r="I223" s="258">
        <v>80</v>
      </c>
      <c r="N223" s="247" t="s">
        <v>327</v>
      </c>
    </row>
    <row r="224" spans="1:14" x14ac:dyDescent="0.25">
      <c r="A224" s="250">
        <v>57</v>
      </c>
      <c r="B224" s="248" t="s">
        <v>69</v>
      </c>
      <c r="C224" s="248" t="s">
        <v>188</v>
      </c>
      <c r="D224" s="247" t="str">
        <f t="shared" si="3"/>
        <v>Durango, CO</v>
      </c>
      <c r="E224" s="262" t="s">
        <v>439</v>
      </c>
      <c r="F224" s="255">
        <v>45809</v>
      </c>
      <c r="G224" s="255">
        <v>45930</v>
      </c>
      <c r="H224" s="258">
        <v>184</v>
      </c>
      <c r="I224" s="258">
        <v>80</v>
      </c>
      <c r="N224" s="248" t="s">
        <v>328</v>
      </c>
    </row>
    <row r="225" spans="1:14" x14ac:dyDescent="0.25">
      <c r="A225" s="250">
        <v>57</v>
      </c>
      <c r="B225" s="248" t="s">
        <v>69</v>
      </c>
      <c r="C225" s="248" t="s">
        <v>188</v>
      </c>
      <c r="D225" s="247" t="str">
        <f t="shared" si="3"/>
        <v>Durango, CO</v>
      </c>
      <c r="E225" s="262" t="s">
        <v>439</v>
      </c>
      <c r="F225" s="255">
        <v>45931</v>
      </c>
      <c r="G225" s="255">
        <v>46173</v>
      </c>
      <c r="H225" s="258">
        <v>121</v>
      </c>
      <c r="I225" s="258">
        <v>80</v>
      </c>
      <c r="N225" s="248" t="s">
        <v>329</v>
      </c>
    </row>
    <row r="226" spans="1:14" x14ac:dyDescent="0.25">
      <c r="A226" s="250">
        <v>57</v>
      </c>
      <c r="B226" s="248" t="s">
        <v>69</v>
      </c>
      <c r="C226" s="248" t="s">
        <v>188</v>
      </c>
      <c r="D226" s="247" t="str">
        <f t="shared" si="3"/>
        <v>Durango, CO</v>
      </c>
      <c r="E226" s="262" t="s">
        <v>439</v>
      </c>
      <c r="F226" s="255">
        <v>46174</v>
      </c>
      <c r="G226" s="255">
        <v>46387</v>
      </c>
      <c r="H226" s="258">
        <v>184</v>
      </c>
      <c r="I226" s="258">
        <v>80</v>
      </c>
      <c r="N226" s="248" t="s">
        <v>330</v>
      </c>
    </row>
    <row r="227" spans="1:14" x14ac:dyDescent="0.25">
      <c r="A227" s="249">
        <v>58</v>
      </c>
      <c r="B227" s="247" t="s">
        <v>69</v>
      </c>
      <c r="C227" s="247" t="s">
        <v>200</v>
      </c>
      <c r="D227" s="247" t="str">
        <f t="shared" si="3"/>
        <v>Fort Collins / Loveland, CO</v>
      </c>
      <c r="E227" s="261" t="s">
        <v>440</v>
      </c>
      <c r="F227" s="254">
        <v>45566</v>
      </c>
      <c r="G227" s="254">
        <v>45808</v>
      </c>
      <c r="H227" s="257">
        <v>110</v>
      </c>
      <c r="I227" s="257">
        <v>80</v>
      </c>
      <c r="N227" s="248" t="s">
        <v>331</v>
      </c>
    </row>
    <row r="228" spans="1:14" x14ac:dyDescent="0.25">
      <c r="A228" s="249">
        <v>58</v>
      </c>
      <c r="B228" s="247" t="s">
        <v>69</v>
      </c>
      <c r="C228" s="247" t="s">
        <v>200</v>
      </c>
      <c r="D228" s="247" t="str">
        <f t="shared" si="3"/>
        <v>Fort Collins / Loveland, CO</v>
      </c>
      <c r="E228" s="261" t="s">
        <v>440</v>
      </c>
      <c r="F228" s="254">
        <v>45809</v>
      </c>
      <c r="G228" s="254">
        <v>45900</v>
      </c>
      <c r="H228" s="257">
        <v>140</v>
      </c>
      <c r="I228" s="257">
        <v>80</v>
      </c>
      <c r="N228" s="248" t="s">
        <v>332</v>
      </c>
    </row>
    <row r="229" spans="1:14" x14ac:dyDescent="0.25">
      <c r="A229" s="249">
        <v>58</v>
      </c>
      <c r="B229" s="247" t="s">
        <v>69</v>
      </c>
      <c r="C229" s="247" t="s">
        <v>200</v>
      </c>
      <c r="D229" s="247" t="str">
        <f t="shared" si="3"/>
        <v>Fort Collins / Loveland, CO</v>
      </c>
      <c r="E229" s="261" t="s">
        <v>440</v>
      </c>
      <c r="F229" s="254">
        <v>45901</v>
      </c>
      <c r="G229" s="254">
        <v>45930</v>
      </c>
      <c r="H229" s="257">
        <v>110</v>
      </c>
      <c r="I229" s="257">
        <v>80</v>
      </c>
      <c r="N229" s="247" t="s">
        <v>333</v>
      </c>
    </row>
    <row r="230" spans="1:14" x14ac:dyDescent="0.25">
      <c r="A230" s="249">
        <v>58</v>
      </c>
      <c r="B230" s="247" t="s">
        <v>69</v>
      </c>
      <c r="C230" s="247" t="s">
        <v>200</v>
      </c>
      <c r="D230" s="247" t="str">
        <f t="shared" si="3"/>
        <v>Fort Collins / Loveland, CO</v>
      </c>
      <c r="E230" s="261" t="s">
        <v>440</v>
      </c>
      <c r="F230" s="254">
        <v>45931</v>
      </c>
      <c r="G230" s="254">
        <v>46173</v>
      </c>
      <c r="H230" s="257">
        <v>110</v>
      </c>
      <c r="I230" s="257">
        <v>80</v>
      </c>
      <c r="N230" s="247" t="s">
        <v>334</v>
      </c>
    </row>
    <row r="231" spans="1:14" x14ac:dyDescent="0.25">
      <c r="A231" s="249">
        <v>58</v>
      </c>
      <c r="B231" s="247" t="s">
        <v>69</v>
      </c>
      <c r="C231" s="247" t="s">
        <v>200</v>
      </c>
      <c r="D231" s="247" t="str">
        <f t="shared" si="3"/>
        <v>Fort Collins / Loveland, CO</v>
      </c>
      <c r="E231" s="261" t="s">
        <v>440</v>
      </c>
      <c r="F231" s="254">
        <v>46174</v>
      </c>
      <c r="G231" s="254">
        <v>46265</v>
      </c>
      <c r="H231" s="257">
        <v>140</v>
      </c>
      <c r="I231" s="257">
        <v>80</v>
      </c>
      <c r="N231" s="248" t="s">
        <v>335</v>
      </c>
    </row>
    <row r="232" spans="1:14" x14ac:dyDescent="0.25">
      <c r="A232" s="249">
        <v>58</v>
      </c>
      <c r="B232" s="247" t="s">
        <v>69</v>
      </c>
      <c r="C232" s="247" t="s">
        <v>200</v>
      </c>
      <c r="D232" s="247" t="str">
        <f t="shared" si="3"/>
        <v>Fort Collins / Loveland, CO</v>
      </c>
      <c r="E232" s="261" t="s">
        <v>440</v>
      </c>
      <c r="F232" s="254">
        <v>46266</v>
      </c>
      <c r="G232" s="254">
        <v>46387</v>
      </c>
      <c r="H232" s="257">
        <v>110</v>
      </c>
      <c r="I232" s="257">
        <v>80</v>
      </c>
      <c r="N232" s="247" t="s">
        <v>336</v>
      </c>
    </row>
    <row r="233" spans="1:14" x14ac:dyDescent="0.25">
      <c r="A233" s="250">
        <v>493</v>
      </c>
      <c r="B233" s="248" t="s">
        <v>69</v>
      </c>
      <c r="C233" s="248" t="s">
        <v>209</v>
      </c>
      <c r="D233" s="247" t="str">
        <f t="shared" si="3"/>
        <v>Grand Lake, CO</v>
      </c>
      <c r="E233" s="262" t="s">
        <v>630</v>
      </c>
      <c r="F233" s="255">
        <v>45566</v>
      </c>
      <c r="G233" s="255">
        <v>45626</v>
      </c>
      <c r="H233" s="258">
        <v>145</v>
      </c>
      <c r="I233" s="258">
        <v>86</v>
      </c>
      <c r="N233" s="248" t="s">
        <v>337</v>
      </c>
    </row>
    <row r="234" spans="1:14" x14ac:dyDescent="0.25">
      <c r="A234" s="250">
        <v>493</v>
      </c>
      <c r="B234" s="248" t="s">
        <v>69</v>
      </c>
      <c r="C234" s="248" t="s">
        <v>209</v>
      </c>
      <c r="D234" s="247" t="str">
        <f t="shared" si="3"/>
        <v>Grand Lake, CO</v>
      </c>
      <c r="E234" s="262" t="s">
        <v>630</v>
      </c>
      <c r="F234" s="255">
        <v>45627</v>
      </c>
      <c r="G234" s="255">
        <v>45747</v>
      </c>
      <c r="H234" s="258">
        <v>173</v>
      </c>
      <c r="I234" s="258">
        <v>86</v>
      </c>
      <c r="N234" s="248" t="s">
        <v>338</v>
      </c>
    </row>
    <row r="235" spans="1:14" x14ac:dyDescent="0.25">
      <c r="A235" s="250">
        <v>493</v>
      </c>
      <c r="B235" s="248" t="s">
        <v>69</v>
      </c>
      <c r="C235" s="248" t="s">
        <v>209</v>
      </c>
      <c r="D235" s="247" t="str">
        <f t="shared" si="3"/>
        <v>Grand Lake, CO</v>
      </c>
      <c r="E235" s="262" t="s">
        <v>630</v>
      </c>
      <c r="F235" s="255">
        <v>45748</v>
      </c>
      <c r="G235" s="255">
        <v>45808</v>
      </c>
      <c r="H235" s="258">
        <v>122</v>
      </c>
      <c r="I235" s="258">
        <v>86</v>
      </c>
      <c r="N235" s="247" t="s">
        <v>339</v>
      </c>
    </row>
    <row r="236" spans="1:14" x14ac:dyDescent="0.25">
      <c r="A236" s="250">
        <v>493</v>
      </c>
      <c r="B236" s="248" t="s">
        <v>69</v>
      </c>
      <c r="C236" s="248" t="s">
        <v>209</v>
      </c>
      <c r="D236" s="247" t="str">
        <f t="shared" si="3"/>
        <v>Grand Lake, CO</v>
      </c>
      <c r="E236" s="262" t="s">
        <v>630</v>
      </c>
      <c r="F236" s="255">
        <v>45809</v>
      </c>
      <c r="G236" s="255">
        <v>45930</v>
      </c>
      <c r="H236" s="258">
        <v>145</v>
      </c>
      <c r="I236" s="258">
        <v>86</v>
      </c>
      <c r="N236" s="248" t="s">
        <v>340</v>
      </c>
    </row>
    <row r="237" spans="1:14" x14ac:dyDescent="0.25">
      <c r="A237" s="250">
        <v>493</v>
      </c>
      <c r="B237" s="248" t="s">
        <v>69</v>
      </c>
      <c r="C237" s="248" t="s">
        <v>209</v>
      </c>
      <c r="D237" s="247" t="str">
        <f t="shared" si="3"/>
        <v>Grand Lake, CO</v>
      </c>
      <c r="E237" s="262" t="s">
        <v>630</v>
      </c>
      <c r="F237" s="255">
        <v>45931</v>
      </c>
      <c r="G237" s="255">
        <v>45991</v>
      </c>
      <c r="H237" s="258">
        <v>145</v>
      </c>
      <c r="I237" s="258">
        <v>86</v>
      </c>
      <c r="N237" s="248" t="s">
        <v>341</v>
      </c>
    </row>
    <row r="238" spans="1:14" x14ac:dyDescent="0.25">
      <c r="A238" s="250">
        <v>493</v>
      </c>
      <c r="B238" s="248" t="s">
        <v>69</v>
      </c>
      <c r="C238" s="248" t="s">
        <v>209</v>
      </c>
      <c r="D238" s="247" t="str">
        <f t="shared" si="3"/>
        <v>Grand Lake, CO</v>
      </c>
      <c r="E238" s="262" t="s">
        <v>630</v>
      </c>
      <c r="F238" s="255">
        <v>45992</v>
      </c>
      <c r="G238" s="255">
        <v>46112</v>
      </c>
      <c r="H238" s="258">
        <v>173</v>
      </c>
      <c r="I238" s="258">
        <v>86</v>
      </c>
      <c r="N238" s="247" t="s">
        <v>342</v>
      </c>
    </row>
    <row r="239" spans="1:14" x14ac:dyDescent="0.25">
      <c r="A239" s="250">
        <v>493</v>
      </c>
      <c r="B239" s="248" t="s">
        <v>69</v>
      </c>
      <c r="C239" s="248" t="s">
        <v>209</v>
      </c>
      <c r="D239" s="247" t="str">
        <f t="shared" si="3"/>
        <v>Grand Lake, CO</v>
      </c>
      <c r="E239" s="262" t="s">
        <v>630</v>
      </c>
      <c r="F239" s="255">
        <v>46113</v>
      </c>
      <c r="G239" s="255">
        <v>46173</v>
      </c>
      <c r="H239" s="258">
        <v>122</v>
      </c>
      <c r="I239" s="258">
        <v>86</v>
      </c>
      <c r="N239" s="248" t="s">
        <v>343</v>
      </c>
    </row>
    <row r="240" spans="1:14" x14ac:dyDescent="0.25">
      <c r="A240" s="250">
        <v>493</v>
      </c>
      <c r="B240" s="248" t="s">
        <v>69</v>
      </c>
      <c r="C240" s="248" t="s">
        <v>209</v>
      </c>
      <c r="D240" s="247" t="str">
        <f t="shared" si="3"/>
        <v>Grand Lake, CO</v>
      </c>
      <c r="E240" s="262" t="s">
        <v>630</v>
      </c>
      <c r="F240" s="255">
        <v>46174</v>
      </c>
      <c r="G240" s="255">
        <v>46387</v>
      </c>
      <c r="H240" s="258">
        <v>145</v>
      </c>
      <c r="I240" s="258">
        <v>86</v>
      </c>
      <c r="N240" s="248" t="s">
        <v>344</v>
      </c>
    </row>
    <row r="241" spans="1:14" x14ac:dyDescent="0.25">
      <c r="A241" s="249">
        <v>61</v>
      </c>
      <c r="B241" s="247" t="s">
        <v>69</v>
      </c>
      <c r="C241" s="247" t="s">
        <v>274</v>
      </c>
      <c r="D241" s="247" t="str">
        <f t="shared" si="3"/>
        <v>Montrose, CO</v>
      </c>
      <c r="E241" s="261" t="s">
        <v>274</v>
      </c>
      <c r="F241" s="254">
        <v>45566</v>
      </c>
      <c r="G241" s="254">
        <v>45596</v>
      </c>
      <c r="H241" s="257">
        <v>185</v>
      </c>
      <c r="I241" s="257">
        <v>74</v>
      </c>
      <c r="N241" s="248" t="s">
        <v>345</v>
      </c>
    </row>
    <row r="242" spans="1:14" x14ac:dyDescent="0.25">
      <c r="A242" s="249">
        <v>61</v>
      </c>
      <c r="B242" s="247" t="s">
        <v>69</v>
      </c>
      <c r="C242" s="247" t="s">
        <v>274</v>
      </c>
      <c r="D242" s="247" t="str">
        <f t="shared" si="3"/>
        <v>Montrose, CO</v>
      </c>
      <c r="E242" s="261" t="s">
        <v>274</v>
      </c>
      <c r="F242" s="254">
        <v>45597</v>
      </c>
      <c r="G242" s="254">
        <v>45808</v>
      </c>
      <c r="H242" s="257">
        <v>136</v>
      </c>
      <c r="I242" s="257">
        <v>74</v>
      </c>
      <c r="N242" s="248" t="s">
        <v>346</v>
      </c>
    </row>
    <row r="243" spans="1:14" x14ac:dyDescent="0.25">
      <c r="A243" s="249">
        <v>61</v>
      </c>
      <c r="B243" s="247" t="s">
        <v>69</v>
      </c>
      <c r="C243" s="247" t="s">
        <v>274</v>
      </c>
      <c r="D243" s="247" t="str">
        <f t="shared" si="3"/>
        <v>Montrose, CO</v>
      </c>
      <c r="E243" s="261" t="s">
        <v>274</v>
      </c>
      <c r="F243" s="254">
        <v>45809</v>
      </c>
      <c r="G243" s="254">
        <v>45930</v>
      </c>
      <c r="H243" s="257">
        <v>185</v>
      </c>
      <c r="I243" s="257">
        <v>74</v>
      </c>
      <c r="N243" s="248" t="s">
        <v>347</v>
      </c>
    </row>
    <row r="244" spans="1:14" x14ac:dyDescent="0.25">
      <c r="A244" s="249">
        <v>61</v>
      </c>
      <c r="B244" s="247" t="s">
        <v>69</v>
      </c>
      <c r="C244" s="247" t="s">
        <v>274</v>
      </c>
      <c r="D244" s="247" t="str">
        <f t="shared" si="3"/>
        <v>Montrose, CO</v>
      </c>
      <c r="E244" s="261" t="s">
        <v>274</v>
      </c>
      <c r="F244" s="254">
        <v>45931</v>
      </c>
      <c r="G244" s="254">
        <v>45961</v>
      </c>
      <c r="H244" s="257">
        <v>185</v>
      </c>
      <c r="I244" s="257">
        <v>74</v>
      </c>
      <c r="N244" s="248" t="s">
        <v>348</v>
      </c>
    </row>
    <row r="245" spans="1:14" x14ac:dyDescent="0.25">
      <c r="A245" s="249">
        <v>61</v>
      </c>
      <c r="B245" s="247" t="s">
        <v>69</v>
      </c>
      <c r="C245" s="247" t="s">
        <v>274</v>
      </c>
      <c r="D245" s="247" t="str">
        <f t="shared" si="3"/>
        <v>Montrose, CO</v>
      </c>
      <c r="E245" s="261" t="s">
        <v>274</v>
      </c>
      <c r="F245" s="254">
        <v>45962</v>
      </c>
      <c r="G245" s="254">
        <v>46173</v>
      </c>
      <c r="H245" s="257">
        <v>136</v>
      </c>
      <c r="I245" s="257">
        <v>74</v>
      </c>
      <c r="N245" s="247" t="s">
        <v>349</v>
      </c>
    </row>
    <row r="246" spans="1:14" x14ac:dyDescent="0.25">
      <c r="A246" s="249">
        <v>61</v>
      </c>
      <c r="B246" s="247" t="s">
        <v>69</v>
      </c>
      <c r="C246" s="247" t="s">
        <v>274</v>
      </c>
      <c r="D246" s="247" t="str">
        <f t="shared" si="3"/>
        <v>Montrose, CO</v>
      </c>
      <c r="E246" s="261" t="s">
        <v>274</v>
      </c>
      <c r="F246" s="254">
        <v>46174</v>
      </c>
      <c r="G246" s="254">
        <v>46387</v>
      </c>
      <c r="H246" s="257">
        <v>185</v>
      </c>
      <c r="I246" s="257">
        <v>74</v>
      </c>
      <c r="N246" s="247" t="s">
        <v>350</v>
      </c>
    </row>
    <row r="247" spans="1:14" x14ac:dyDescent="0.25">
      <c r="A247" s="250">
        <v>63</v>
      </c>
      <c r="B247" s="248" t="s">
        <v>69</v>
      </c>
      <c r="C247" s="248" t="s">
        <v>351</v>
      </c>
      <c r="D247" s="247" t="str">
        <f t="shared" si="3"/>
        <v>Silverthorne / Breckenridge, CO</v>
      </c>
      <c r="E247" s="262" t="s">
        <v>441</v>
      </c>
      <c r="F247" s="255">
        <v>45566</v>
      </c>
      <c r="G247" s="255">
        <v>45626</v>
      </c>
      <c r="H247" s="258">
        <v>162</v>
      </c>
      <c r="I247" s="258">
        <v>92</v>
      </c>
      <c r="N247" s="248" t="s">
        <v>351</v>
      </c>
    </row>
    <row r="248" spans="1:14" x14ac:dyDescent="0.25">
      <c r="A248" s="250">
        <v>63</v>
      </c>
      <c r="B248" s="248" t="s">
        <v>69</v>
      </c>
      <c r="C248" s="248" t="s">
        <v>351</v>
      </c>
      <c r="D248" s="247" t="str">
        <f t="shared" si="3"/>
        <v>Silverthorne / Breckenridge, CO</v>
      </c>
      <c r="E248" s="262" t="s">
        <v>441</v>
      </c>
      <c r="F248" s="255">
        <v>45627</v>
      </c>
      <c r="G248" s="255">
        <v>45747</v>
      </c>
      <c r="H248" s="258">
        <v>282</v>
      </c>
      <c r="I248" s="258">
        <v>92</v>
      </c>
      <c r="N248" s="247" t="s">
        <v>352</v>
      </c>
    </row>
    <row r="249" spans="1:14" x14ac:dyDescent="0.25">
      <c r="A249" s="250">
        <v>63</v>
      </c>
      <c r="B249" s="248" t="s">
        <v>69</v>
      </c>
      <c r="C249" s="248" t="s">
        <v>351</v>
      </c>
      <c r="D249" s="247" t="str">
        <f t="shared" si="3"/>
        <v>Silverthorne / Breckenridge, CO</v>
      </c>
      <c r="E249" s="262" t="s">
        <v>441</v>
      </c>
      <c r="F249" s="255">
        <v>45748</v>
      </c>
      <c r="G249" s="255">
        <v>45930</v>
      </c>
      <c r="H249" s="258">
        <v>162</v>
      </c>
      <c r="I249" s="258">
        <v>92</v>
      </c>
      <c r="N249" s="248" t="s">
        <v>353</v>
      </c>
    </row>
    <row r="250" spans="1:14" x14ac:dyDescent="0.25">
      <c r="A250" s="250">
        <v>63</v>
      </c>
      <c r="B250" s="248" t="s">
        <v>69</v>
      </c>
      <c r="C250" s="248" t="s">
        <v>351</v>
      </c>
      <c r="D250" s="247" t="str">
        <f t="shared" si="3"/>
        <v>Silverthorne / Breckenridge, CO</v>
      </c>
      <c r="E250" s="262" t="s">
        <v>441</v>
      </c>
      <c r="F250" s="255">
        <v>45931</v>
      </c>
      <c r="G250" s="255">
        <v>45991</v>
      </c>
      <c r="H250" s="258">
        <v>162</v>
      </c>
      <c r="I250" s="258">
        <v>92</v>
      </c>
      <c r="N250" s="247" t="s">
        <v>354</v>
      </c>
    </row>
    <row r="251" spans="1:14" x14ac:dyDescent="0.25">
      <c r="A251" s="250">
        <v>63</v>
      </c>
      <c r="B251" s="248" t="s">
        <v>69</v>
      </c>
      <c r="C251" s="248" t="s">
        <v>351</v>
      </c>
      <c r="D251" s="247" t="str">
        <f t="shared" si="3"/>
        <v>Silverthorne / Breckenridge, CO</v>
      </c>
      <c r="E251" s="262" t="s">
        <v>441</v>
      </c>
      <c r="F251" s="255">
        <v>45992</v>
      </c>
      <c r="G251" s="255">
        <v>46112</v>
      </c>
      <c r="H251" s="258">
        <v>282</v>
      </c>
      <c r="I251" s="258">
        <v>92</v>
      </c>
      <c r="N251" s="248" t="s">
        <v>355</v>
      </c>
    </row>
    <row r="252" spans="1:14" x14ac:dyDescent="0.25">
      <c r="A252" s="250">
        <v>63</v>
      </c>
      <c r="B252" s="248" t="s">
        <v>69</v>
      </c>
      <c r="C252" s="248" t="s">
        <v>351</v>
      </c>
      <c r="D252" s="247" t="str">
        <f t="shared" si="3"/>
        <v>Silverthorne / Breckenridge, CO</v>
      </c>
      <c r="E252" s="262" t="s">
        <v>441</v>
      </c>
      <c r="F252" s="255">
        <v>46113</v>
      </c>
      <c r="G252" s="255">
        <v>46387</v>
      </c>
      <c r="H252" s="258">
        <v>162</v>
      </c>
      <c r="I252" s="258">
        <v>92</v>
      </c>
      <c r="N252" s="248" t="s">
        <v>356</v>
      </c>
    </row>
    <row r="253" spans="1:14" x14ac:dyDescent="0.25">
      <c r="A253" s="249">
        <v>64</v>
      </c>
      <c r="B253" s="247" t="s">
        <v>69</v>
      </c>
      <c r="C253" s="247" t="s">
        <v>364</v>
      </c>
      <c r="D253" s="247" t="str">
        <f t="shared" si="3"/>
        <v>Steamboat Springs, CO</v>
      </c>
      <c r="E253" s="261" t="s">
        <v>442</v>
      </c>
      <c r="F253" s="254">
        <v>45566</v>
      </c>
      <c r="G253" s="254">
        <v>45626</v>
      </c>
      <c r="H253" s="257">
        <v>132</v>
      </c>
      <c r="I253" s="257">
        <v>92</v>
      </c>
      <c r="N253" s="247" t="s">
        <v>357</v>
      </c>
    </row>
    <row r="254" spans="1:14" x14ac:dyDescent="0.25">
      <c r="A254" s="249">
        <v>64</v>
      </c>
      <c r="B254" s="247" t="s">
        <v>69</v>
      </c>
      <c r="C254" s="247" t="s">
        <v>364</v>
      </c>
      <c r="D254" s="247" t="str">
        <f t="shared" si="3"/>
        <v>Steamboat Springs, CO</v>
      </c>
      <c r="E254" s="261" t="s">
        <v>442</v>
      </c>
      <c r="F254" s="254">
        <v>45627</v>
      </c>
      <c r="G254" s="254">
        <v>45747</v>
      </c>
      <c r="H254" s="257">
        <v>288</v>
      </c>
      <c r="I254" s="257">
        <v>92</v>
      </c>
      <c r="N254" s="247" t="s">
        <v>358</v>
      </c>
    </row>
    <row r="255" spans="1:14" x14ac:dyDescent="0.25">
      <c r="A255" s="249">
        <v>64</v>
      </c>
      <c r="B255" s="247" t="s">
        <v>69</v>
      </c>
      <c r="C255" s="247" t="s">
        <v>364</v>
      </c>
      <c r="D255" s="247" t="str">
        <f t="shared" si="3"/>
        <v>Steamboat Springs, CO</v>
      </c>
      <c r="E255" s="261" t="s">
        <v>442</v>
      </c>
      <c r="F255" s="254">
        <v>45748</v>
      </c>
      <c r="G255" s="254">
        <v>45808</v>
      </c>
      <c r="H255" s="257">
        <v>123</v>
      </c>
      <c r="I255" s="257">
        <v>92</v>
      </c>
      <c r="N255" s="248" t="s">
        <v>359</v>
      </c>
    </row>
    <row r="256" spans="1:14" x14ac:dyDescent="0.25">
      <c r="A256" s="249">
        <v>64</v>
      </c>
      <c r="B256" s="247" t="s">
        <v>69</v>
      </c>
      <c r="C256" s="247" t="s">
        <v>364</v>
      </c>
      <c r="D256" s="247" t="str">
        <f t="shared" si="3"/>
        <v>Steamboat Springs, CO</v>
      </c>
      <c r="E256" s="261" t="s">
        <v>442</v>
      </c>
      <c r="F256" s="254">
        <v>45809</v>
      </c>
      <c r="G256" s="254">
        <v>45930</v>
      </c>
      <c r="H256" s="257">
        <v>179</v>
      </c>
      <c r="I256" s="257">
        <v>92</v>
      </c>
      <c r="N256" s="248" t="s">
        <v>360</v>
      </c>
    </row>
    <row r="257" spans="1:14" x14ac:dyDescent="0.25">
      <c r="A257" s="249">
        <v>64</v>
      </c>
      <c r="B257" s="247" t="s">
        <v>69</v>
      </c>
      <c r="C257" s="247" t="s">
        <v>364</v>
      </c>
      <c r="D257" s="247" t="str">
        <f t="shared" si="3"/>
        <v>Steamboat Springs, CO</v>
      </c>
      <c r="E257" s="261" t="s">
        <v>442</v>
      </c>
      <c r="F257" s="254">
        <v>45931</v>
      </c>
      <c r="G257" s="254">
        <v>45991</v>
      </c>
      <c r="H257" s="257">
        <v>132</v>
      </c>
      <c r="I257" s="257">
        <v>92</v>
      </c>
      <c r="N257" s="248" t="s">
        <v>361</v>
      </c>
    </row>
    <row r="258" spans="1:14" x14ac:dyDescent="0.25">
      <c r="A258" s="249">
        <v>64</v>
      </c>
      <c r="B258" s="247" t="s">
        <v>69</v>
      </c>
      <c r="C258" s="247" t="s">
        <v>364</v>
      </c>
      <c r="D258" s="247" t="str">
        <f t="shared" si="3"/>
        <v>Steamboat Springs, CO</v>
      </c>
      <c r="E258" s="261" t="s">
        <v>442</v>
      </c>
      <c r="F258" s="254">
        <v>45992</v>
      </c>
      <c r="G258" s="254">
        <v>46112</v>
      </c>
      <c r="H258" s="257">
        <v>288</v>
      </c>
      <c r="I258" s="257">
        <v>92</v>
      </c>
      <c r="N258" s="248" t="s">
        <v>1147</v>
      </c>
    </row>
    <row r="259" spans="1:14" x14ac:dyDescent="0.25">
      <c r="A259" s="249">
        <v>64</v>
      </c>
      <c r="B259" s="247" t="s">
        <v>69</v>
      </c>
      <c r="C259" s="247" t="s">
        <v>364</v>
      </c>
      <c r="D259" s="247" t="str">
        <f t="shared" si="3"/>
        <v>Steamboat Springs, CO</v>
      </c>
      <c r="E259" s="261" t="s">
        <v>442</v>
      </c>
      <c r="F259" s="254">
        <v>46113</v>
      </c>
      <c r="G259" s="254">
        <v>46173</v>
      </c>
      <c r="H259" s="257">
        <v>123</v>
      </c>
      <c r="I259" s="257">
        <v>92</v>
      </c>
      <c r="N259" s="247" t="s">
        <v>362</v>
      </c>
    </row>
    <row r="260" spans="1:14" x14ac:dyDescent="0.25">
      <c r="A260" s="249">
        <v>64</v>
      </c>
      <c r="B260" s="247" t="s">
        <v>69</v>
      </c>
      <c r="C260" s="247" t="s">
        <v>364</v>
      </c>
      <c r="D260" s="247" t="str">
        <f t="shared" si="3"/>
        <v>Steamboat Springs, CO</v>
      </c>
      <c r="E260" s="261" t="s">
        <v>442</v>
      </c>
      <c r="F260" s="254">
        <v>46174</v>
      </c>
      <c r="G260" s="254">
        <v>46387</v>
      </c>
      <c r="H260" s="257">
        <v>179</v>
      </c>
      <c r="I260" s="257">
        <v>92</v>
      </c>
      <c r="N260" s="247" t="s">
        <v>363</v>
      </c>
    </row>
    <row r="261" spans="1:14" x14ac:dyDescent="0.25">
      <c r="A261" s="250">
        <v>65</v>
      </c>
      <c r="B261" s="248" t="s">
        <v>69</v>
      </c>
      <c r="C261" s="248" t="s">
        <v>378</v>
      </c>
      <c r="D261" s="247" t="str">
        <f t="shared" ref="D261:D324" si="4">$C261&amp;","&amp;" "&amp;$B261</f>
        <v>Telluride, CO</v>
      </c>
      <c r="E261" s="262" t="s">
        <v>443</v>
      </c>
      <c r="F261" s="255">
        <v>45566</v>
      </c>
      <c r="G261" s="255">
        <v>45626</v>
      </c>
      <c r="H261" s="258">
        <v>184</v>
      </c>
      <c r="I261" s="258">
        <v>92</v>
      </c>
      <c r="N261" s="247" t="s">
        <v>364</v>
      </c>
    </row>
    <row r="262" spans="1:14" x14ac:dyDescent="0.25">
      <c r="A262" s="250">
        <v>65</v>
      </c>
      <c r="B262" s="248" t="s">
        <v>69</v>
      </c>
      <c r="C262" s="248" t="s">
        <v>378</v>
      </c>
      <c r="D262" s="247" t="str">
        <f t="shared" si="4"/>
        <v>Telluride, CO</v>
      </c>
      <c r="E262" s="262" t="s">
        <v>443</v>
      </c>
      <c r="F262" s="255">
        <v>45627</v>
      </c>
      <c r="G262" s="255">
        <v>45747</v>
      </c>
      <c r="H262" s="258">
        <v>350</v>
      </c>
      <c r="I262" s="258">
        <v>92</v>
      </c>
      <c r="N262" s="248" t="s">
        <v>365</v>
      </c>
    </row>
    <row r="263" spans="1:14" x14ac:dyDescent="0.25">
      <c r="A263" s="250">
        <v>65</v>
      </c>
      <c r="B263" s="248" t="s">
        <v>69</v>
      </c>
      <c r="C263" s="248" t="s">
        <v>378</v>
      </c>
      <c r="D263" s="247" t="str">
        <f t="shared" si="4"/>
        <v>Telluride, CO</v>
      </c>
      <c r="E263" s="262" t="s">
        <v>443</v>
      </c>
      <c r="F263" s="255">
        <v>45748</v>
      </c>
      <c r="G263" s="255">
        <v>45930</v>
      </c>
      <c r="H263" s="258">
        <v>184</v>
      </c>
      <c r="I263" s="258">
        <v>92</v>
      </c>
      <c r="N263" s="247" t="s">
        <v>366</v>
      </c>
    </row>
    <row r="264" spans="1:14" x14ac:dyDescent="0.25">
      <c r="A264" s="250">
        <v>65</v>
      </c>
      <c r="B264" s="248" t="s">
        <v>69</v>
      </c>
      <c r="C264" s="248" t="s">
        <v>378</v>
      </c>
      <c r="D264" s="247" t="str">
        <f t="shared" si="4"/>
        <v>Telluride, CO</v>
      </c>
      <c r="E264" s="262" t="s">
        <v>443</v>
      </c>
      <c r="F264" s="255">
        <v>45931</v>
      </c>
      <c r="G264" s="255">
        <v>45991</v>
      </c>
      <c r="H264" s="258">
        <v>184</v>
      </c>
      <c r="I264" s="258">
        <v>92</v>
      </c>
      <c r="N264" s="247" t="s">
        <v>367</v>
      </c>
    </row>
    <row r="265" spans="1:14" x14ac:dyDescent="0.25">
      <c r="A265" s="250">
        <v>65</v>
      </c>
      <c r="B265" s="248" t="s">
        <v>69</v>
      </c>
      <c r="C265" s="248" t="s">
        <v>378</v>
      </c>
      <c r="D265" s="247" t="str">
        <f t="shared" si="4"/>
        <v>Telluride, CO</v>
      </c>
      <c r="E265" s="262" t="s">
        <v>443</v>
      </c>
      <c r="F265" s="255">
        <v>45992</v>
      </c>
      <c r="G265" s="255">
        <v>46112</v>
      </c>
      <c r="H265" s="258">
        <v>350</v>
      </c>
      <c r="I265" s="258">
        <v>92</v>
      </c>
      <c r="N265" s="248" t="s">
        <v>368</v>
      </c>
    </row>
    <row r="266" spans="1:14" x14ac:dyDescent="0.25">
      <c r="A266" s="250">
        <v>65</v>
      </c>
      <c r="B266" s="248" t="s">
        <v>69</v>
      </c>
      <c r="C266" s="248" t="s">
        <v>378</v>
      </c>
      <c r="D266" s="247" t="str">
        <f t="shared" si="4"/>
        <v>Telluride, CO</v>
      </c>
      <c r="E266" s="262" t="s">
        <v>443</v>
      </c>
      <c r="F266" s="255">
        <v>46113</v>
      </c>
      <c r="G266" s="255">
        <v>46387</v>
      </c>
      <c r="H266" s="258">
        <v>184</v>
      </c>
      <c r="I266" s="258">
        <v>92</v>
      </c>
      <c r="N266" s="247" t="s">
        <v>369</v>
      </c>
    </row>
    <row r="267" spans="1:14" x14ac:dyDescent="0.25">
      <c r="A267" s="249">
        <v>66</v>
      </c>
      <c r="B267" s="247" t="s">
        <v>69</v>
      </c>
      <c r="C267" s="247" t="s">
        <v>384</v>
      </c>
      <c r="D267" s="247" t="str">
        <f t="shared" si="4"/>
        <v>Vail, CO</v>
      </c>
      <c r="E267" s="261" t="s">
        <v>444</v>
      </c>
      <c r="F267" s="254">
        <v>45566</v>
      </c>
      <c r="G267" s="254">
        <v>45626</v>
      </c>
      <c r="H267" s="257">
        <v>201</v>
      </c>
      <c r="I267" s="257">
        <v>92</v>
      </c>
      <c r="N267" s="247" t="s">
        <v>370</v>
      </c>
    </row>
    <row r="268" spans="1:14" x14ac:dyDescent="0.25">
      <c r="A268" s="249">
        <v>66</v>
      </c>
      <c r="B268" s="247" t="s">
        <v>69</v>
      </c>
      <c r="C268" s="247" t="s">
        <v>384</v>
      </c>
      <c r="D268" s="247" t="str">
        <f t="shared" si="4"/>
        <v>Vail, CO</v>
      </c>
      <c r="E268" s="261" t="s">
        <v>444</v>
      </c>
      <c r="F268" s="254">
        <v>45627</v>
      </c>
      <c r="G268" s="254">
        <v>45747</v>
      </c>
      <c r="H268" s="257">
        <v>397</v>
      </c>
      <c r="I268" s="257">
        <v>92</v>
      </c>
      <c r="N268" s="247" t="s">
        <v>371</v>
      </c>
    </row>
    <row r="269" spans="1:14" x14ac:dyDescent="0.25">
      <c r="A269" s="249">
        <v>66</v>
      </c>
      <c r="B269" s="247" t="s">
        <v>69</v>
      </c>
      <c r="C269" s="247" t="s">
        <v>384</v>
      </c>
      <c r="D269" s="247" t="str">
        <f t="shared" si="4"/>
        <v>Vail, CO</v>
      </c>
      <c r="E269" s="261" t="s">
        <v>444</v>
      </c>
      <c r="F269" s="254">
        <v>45748</v>
      </c>
      <c r="G269" s="254">
        <v>45930</v>
      </c>
      <c r="H269" s="257">
        <v>201</v>
      </c>
      <c r="I269" s="257">
        <v>92</v>
      </c>
      <c r="N269" s="248" t="s">
        <v>372</v>
      </c>
    </row>
    <row r="270" spans="1:14" x14ac:dyDescent="0.25">
      <c r="A270" s="249">
        <v>66</v>
      </c>
      <c r="B270" s="247" t="s">
        <v>69</v>
      </c>
      <c r="C270" s="247" t="s">
        <v>384</v>
      </c>
      <c r="D270" s="247" t="str">
        <f t="shared" si="4"/>
        <v>Vail, CO</v>
      </c>
      <c r="E270" s="261" t="s">
        <v>444</v>
      </c>
      <c r="F270" s="254">
        <v>45931</v>
      </c>
      <c r="G270" s="254">
        <v>45991</v>
      </c>
      <c r="H270" s="257">
        <v>201</v>
      </c>
      <c r="I270" s="257">
        <v>92</v>
      </c>
      <c r="N270" s="248" t="s">
        <v>373</v>
      </c>
    </row>
    <row r="271" spans="1:14" x14ac:dyDescent="0.25">
      <c r="A271" s="249">
        <v>66</v>
      </c>
      <c r="B271" s="247" t="s">
        <v>69</v>
      </c>
      <c r="C271" s="247" t="s">
        <v>384</v>
      </c>
      <c r="D271" s="247" t="str">
        <f t="shared" si="4"/>
        <v>Vail, CO</v>
      </c>
      <c r="E271" s="261" t="s">
        <v>444</v>
      </c>
      <c r="F271" s="254">
        <v>45992</v>
      </c>
      <c r="G271" s="254">
        <v>46112</v>
      </c>
      <c r="H271" s="257">
        <v>397</v>
      </c>
      <c r="I271" s="257">
        <v>92</v>
      </c>
      <c r="N271" s="248" t="s">
        <v>374</v>
      </c>
    </row>
    <row r="272" spans="1:14" x14ac:dyDescent="0.25">
      <c r="A272" s="249">
        <v>66</v>
      </c>
      <c r="B272" s="247" t="s">
        <v>69</v>
      </c>
      <c r="C272" s="247" t="s">
        <v>384</v>
      </c>
      <c r="D272" s="247" t="str">
        <f t="shared" si="4"/>
        <v>Vail, CO</v>
      </c>
      <c r="E272" s="261" t="s">
        <v>444</v>
      </c>
      <c r="F272" s="254">
        <v>46113</v>
      </c>
      <c r="G272" s="254">
        <v>46387</v>
      </c>
      <c r="H272" s="257">
        <v>201</v>
      </c>
      <c r="I272" s="257">
        <v>92</v>
      </c>
      <c r="N272" s="247" t="s">
        <v>375</v>
      </c>
    </row>
    <row r="273" spans="1:14" x14ac:dyDescent="0.25">
      <c r="A273" s="250">
        <v>67</v>
      </c>
      <c r="B273" s="248" t="s">
        <v>71</v>
      </c>
      <c r="C273" s="248" t="s">
        <v>135</v>
      </c>
      <c r="D273" s="247" t="str">
        <f t="shared" si="4"/>
        <v>Bridgeport / Danbury, CT</v>
      </c>
      <c r="E273" s="262" t="s">
        <v>445</v>
      </c>
      <c r="F273" s="255">
        <v>45566</v>
      </c>
      <c r="G273" s="255">
        <v>45930</v>
      </c>
      <c r="H273" s="258">
        <v>146</v>
      </c>
      <c r="I273" s="258">
        <v>86</v>
      </c>
      <c r="N273" s="247" t="s">
        <v>376</v>
      </c>
    </row>
    <row r="274" spans="1:14" x14ac:dyDescent="0.25">
      <c r="A274" s="250">
        <v>67</v>
      </c>
      <c r="B274" s="248" t="s">
        <v>71</v>
      </c>
      <c r="C274" s="248" t="s">
        <v>135</v>
      </c>
      <c r="D274" s="247" t="str">
        <f t="shared" si="4"/>
        <v>Bridgeport / Danbury, CT</v>
      </c>
      <c r="E274" s="262" t="s">
        <v>445</v>
      </c>
      <c r="F274" s="255">
        <v>45931</v>
      </c>
      <c r="G274" s="255">
        <v>46387</v>
      </c>
      <c r="H274" s="258">
        <v>146</v>
      </c>
      <c r="I274" s="258">
        <v>86</v>
      </c>
      <c r="N274" s="248" t="s">
        <v>377</v>
      </c>
    </row>
    <row r="275" spans="1:14" x14ac:dyDescent="0.25">
      <c r="A275" s="249">
        <v>69</v>
      </c>
      <c r="B275" s="247" t="s">
        <v>71</v>
      </c>
      <c r="C275" s="247" t="s">
        <v>216</v>
      </c>
      <c r="D275" s="247" t="str">
        <f t="shared" si="4"/>
        <v>Hartford, CT</v>
      </c>
      <c r="E275" s="261" t="s">
        <v>216</v>
      </c>
      <c r="F275" s="254">
        <v>45566</v>
      </c>
      <c r="G275" s="254">
        <v>45930</v>
      </c>
      <c r="H275" s="257">
        <v>138</v>
      </c>
      <c r="I275" s="257">
        <v>80</v>
      </c>
      <c r="N275" s="248" t="s">
        <v>378</v>
      </c>
    </row>
    <row r="276" spans="1:14" x14ac:dyDescent="0.25">
      <c r="A276" s="249">
        <v>69</v>
      </c>
      <c r="B276" s="247" t="s">
        <v>71</v>
      </c>
      <c r="C276" s="247" t="s">
        <v>216</v>
      </c>
      <c r="D276" s="247" t="str">
        <f t="shared" si="4"/>
        <v>Hartford, CT</v>
      </c>
      <c r="E276" s="261" t="s">
        <v>216</v>
      </c>
      <c r="F276" s="254">
        <v>45931</v>
      </c>
      <c r="G276" s="254">
        <v>46387</v>
      </c>
      <c r="H276" s="257">
        <v>138</v>
      </c>
      <c r="I276" s="257">
        <v>80</v>
      </c>
      <c r="N276" s="248" t="s">
        <v>1082</v>
      </c>
    </row>
    <row r="277" spans="1:14" x14ac:dyDescent="0.25">
      <c r="A277" s="250">
        <v>71</v>
      </c>
      <c r="B277" s="248" t="s">
        <v>71</v>
      </c>
      <c r="C277" s="248" t="s">
        <v>281</v>
      </c>
      <c r="D277" s="247" t="str">
        <f t="shared" si="4"/>
        <v>New Haven, CT</v>
      </c>
      <c r="E277" s="262" t="s">
        <v>281</v>
      </c>
      <c r="F277" s="255">
        <v>45566</v>
      </c>
      <c r="G277" s="255">
        <v>45930</v>
      </c>
      <c r="H277" s="258">
        <v>130</v>
      </c>
      <c r="I277" s="258">
        <v>80</v>
      </c>
      <c r="N277" s="247" t="s">
        <v>379</v>
      </c>
    </row>
    <row r="278" spans="1:14" x14ac:dyDescent="0.25">
      <c r="A278" s="250">
        <v>71</v>
      </c>
      <c r="B278" s="248" t="s">
        <v>71</v>
      </c>
      <c r="C278" s="248" t="s">
        <v>281</v>
      </c>
      <c r="D278" s="247" t="str">
        <f t="shared" si="4"/>
        <v>New Haven, CT</v>
      </c>
      <c r="E278" s="262" t="s">
        <v>281</v>
      </c>
      <c r="F278" s="255">
        <v>45931</v>
      </c>
      <c r="G278" s="255">
        <v>46387</v>
      </c>
      <c r="H278" s="258">
        <v>130</v>
      </c>
      <c r="I278" s="258">
        <v>80</v>
      </c>
      <c r="N278" s="247" t="s">
        <v>380</v>
      </c>
    </row>
    <row r="279" spans="1:14" x14ac:dyDescent="0.25">
      <c r="A279" s="249">
        <v>72</v>
      </c>
      <c r="B279" s="247" t="s">
        <v>71</v>
      </c>
      <c r="C279" s="247" t="s">
        <v>282</v>
      </c>
      <c r="D279" s="247" t="str">
        <f t="shared" si="4"/>
        <v>New London / Groton, CT</v>
      </c>
      <c r="E279" s="261" t="s">
        <v>446</v>
      </c>
      <c r="F279" s="254">
        <v>45566</v>
      </c>
      <c r="G279" s="254">
        <v>45930</v>
      </c>
      <c r="H279" s="257">
        <v>124</v>
      </c>
      <c r="I279" s="257">
        <v>86</v>
      </c>
      <c r="N279" s="247" t="s">
        <v>381</v>
      </c>
    </row>
    <row r="280" spans="1:14" x14ac:dyDescent="0.25">
      <c r="A280" s="249">
        <v>72</v>
      </c>
      <c r="B280" s="247" t="s">
        <v>71</v>
      </c>
      <c r="C280" s="247" t="s">
        <v>282</v>
      </c>
      <c r="D280" s="247" t="str">
        <f t="shared" si="4"/>
        <v>New London / Groton, CT</v>
      </c>
      <c r="E280" s="261" t="s">
        <v>446</v>
      </c>
      <c r="F280" s="254">
        <v>45931</v>
      </c>
      <c r="G280" s="254">
        <v>46387</v>
      </c>
      <c r="H280" s="257">
        <v>124</v>
      </c>
      <c r="I280" s="257">
        <v>86</v>
      </c>
      <c r="N280" s="247" t="s">
        <v>382</v>
      </c>
    </row>
    <row r="281" spans="1:14" ht="39.6" x14ac:dyDescent="0.25">
      <c r="A281" s="250">
        <v>75</v>
      </c>
      <c r="B281" s="248" t="s">
        <v>73</v>
      </c>
      <c r="C281" s="248" t="s">
        <v>185</v>
      </c>
      <c r="D281" s="247" t="str">
        <f t="shared" si="4"/>
        <v>District of Columbia, DC</v>
      </c>
      <c r="E281" s="262" t="s">
        <v>447</v>
      </c>
      <c r="F281" s="255">
        <v>45566</v>
      </c>
      <c r="G281" s="255">
        <v>45596</v>
      </c>
      <c r="H281" s="258">
        <v>275</v>
      </c>
      <c r="I281" s="258">
        <v>92</v>
      </c>
      <c r="N281" s="248" t="s">
        <v>383</v>
      </c>
    </row>
    <row r="282" spans="1:14" ht="39.6" x14ac:dyDescent="0.25">
      <c r="A282" s="250">
        <v>75</v>
      </c>
      <c r="B282" s="248" t="s">
        <v>73</v>
      </c>
      <c r="C282" s="248" t="s">
        <v>185</v>
      </c>
      <c r="D282" s="247" t="str">
        <f t="shared" si="4"/>
        <v>District of Columbia, DC</v>
      </c>
      <c r="E282" s="262" t="s">
        <v>447</v>
      </c>
      <c r="F282" s="255">
        <v>45597</v>
      </c>
      <c r="G282" s="255">
        <v>45716</v>
      </c>
      <c r="H282" s="258">
        <v>196</v>
      </c>
      <c r="I282" s="258">
        <v>92</v>
      </c>
      <c r="N282" s="247" t="s">
        <v>384</v>
      </c>
    </row>
    <row r="283" spans="1:14" ht="39.6" x14ac:dyDescent="0.25">
      <c r="A283" s="250">
        <v>75</v>
      </c>
      <c r="B283" s="248" t="s">
        <v>73</v>
      </c>
      <c r="C283" s="248" t="s">
        <v>185</v>
      </c>
      <c r="D283" s="247" t="str">
        <f t="shared" si="4"/>
        <v>District of Columbia, DC</v>
      </c>
      <c r="E283" s="262" t="s">
        <v>447</v>
      </c>
      <c r="F283" s="255">
        <v>45717</v>
      </c>
      <c r="G283" s="255">
        <v>45838</v>
      </c>
      <c r="H283" s="258">
        <v>276</v>
      </c>
      <c r="I283" s="258">
        <v>92</v>
      </c>
      <c r="N283" s="247" t="s">
        <v>385</v>
      </c>
    </row>
    <row r="284" spans="1:14" ht="39.6" x14ac:dyDescent="0.25">
      <c r="A284" s="250">
        <v>75</v>
      </c>
      <c r="B284" s="248" t="s">
        <v>73</v>
      </c>
      <c r="C284" s="248" t="s">
        <v>185</v>
      </c>
      <c r="D284" s="247" t="str">
        <f t="shared" si="4"/>
        <v>District of Columbia, DC</v>
      </c>
      <c r="E284" s="262" t="s">
        <v>447</v>
      </c>
      <c r="F284" s="255">
        <v>45839</v>
      </c>
      <c r="G284" s="255">
        <v>45900</v>
      </c>
      <c r="H284" s="258">
        <v>183</v>
      </c>
      <c r="I284" s="258">
        <v>92</v>
      </c>
      <c r="N284" s="248" t="s">
        <v>386</v>
      </c>
    </row>
    <row r="285" spans="1:14" ht="39.6" x14ac:dyDescent="0.25">
      <c r="A285" s="250">
        <v>75</v>
      </c>
      <c r="B285" s="248" t="s">
        <v>73</v>
      </c>
      <c r="C285" s="248" t="s">
        <v>185</v>
      </c>
      <c r="D285" s="247" t="str">
        <f t="shared" si="4"/>
        <v>District of Columbia, DC</v>
      </c>
      <c r="E285" s="262" t="s">
        <v>447</v>
      </c>
      <c r="F285" s="255">
        <v>45901</v>
      </c>
      <c r="G285" s="255">
        <v>45930</v>
      </c>
      <c r="H285" s="258">
        <v>275</v>
      </c>
      <c r="I285" s="258">
        <v>92</v>
      </c>
      <c r="N285" s="247" t="s">
        <v>387</v>
      </c>
    </row>
    <row r="286" spans="1:14" ht="39.6" x14ac:dyDescent="0.25">
      <c r="A286" s="250">
        <v>75</v>
      </c>
      <c r="B286" s="248" t="s">
        <v>73</v>
      </c>
      <c r="C286" s="248" t="s">
        <v>185</v>
      </c>
      <c r="D286" s="247" t="str">
        <f t="shared" si="4"/>
        <v>District of Columbia, DC</v>
      </c>
      <c r="E286" s="262" t="s">
        <v>447</v>
      </c>
      <c r="F286" s="255">
        <v>45931</v>
      </c>
      <c r="G286" s="255">
        <v>45961</v>
      </c>
      <c r="H286" s="258">
        <v>275</v>
      </c>
      <c r="I286" s="258">
        <v>92</v>
      </c>
      <c r="N286" s="248" t="s">
        <v>388</v>
      </c>
    </row>
    <row r="287" spans="1:14" ht="39.6" x14ac:dyDescent="0.25">
      <c r="A287" s="250">
        <v>75</v>
      </c>
      <c r="B287" s="248" t="s">
        <v>73</v>
      </c>
      <c r="C287" s="248" t="s">
        <v>185</v>
      </c>
      <c r="D287" s="247" t="str">
        <f t="shared" si="4"/>
        <v>District of Columbia, DC</v>
      </c>
      <c r="E287" s="262" t="s">
        <v>447</v>
      </c>
      <c r="F287" s="255">
        <v>45962</v>
      </c>
      <c r="G287" s="255">
        <v>46081</v>
      </c>
      <c r="H287" s="258">
        <v>196</v>
      </c>
      <c r="I287" s="258">
        <v>92</v>
      </c>
      <c r="N287" s="248" t="s">
        <v>390</v>
      </c>
    </row>
    <row r="288" spans="1:14" ht="39.6" x14ac:dyDescent="0.25">
      <c r="A288" s="250">
        <v>75</v>
      </c>
      <c r="B288" s="248" t="s">
        <v>73</v>
      </c>
      <c r="C288" s="248" t="s">
        <v>185</v>
      </c>
      <c r="D288" s="247" t="str">
        <f t="shared" si="4"/>
        <v>District of Columbia, DC</v>
      </c>
      <c r="E288" s="262" t="s">
        <v>447</v>
      </c>
      <c r="F288" s="255">
        <v>46082</v>
      </c>
      <c r="G288" s="255">
        <v>46203</v>
      </c>
      <c r="H288" s="258">
        <v>276</v>
      </c>
      <c r="I288" s="258">
        <v>92</v>
      </c>
      <c r="N288" s="248" t="s">
        <v>391</v>
      </c>
    </row>
    <row r="289" spans="1:14" ht="39.6" x14ac:dyDescent="0.25">
      <c r="A289" s="250">
        <v>75</v>
      </c>
      <c r="B289" s="248" t="s">
        <v>73</v>
      </c>
      <c r="C289" s="248" t="s">
        <v>185</v>
      </c>
      <c r="D289" s="247" t="str">
        <f t="shared" si="4"/>
        <v>District of Columbia, DC</v>
      </c>
      <c r="E289" s="262" t="s">
        <v>447</v>
      </c>
      <c r="F289" s="255">
        <v>46204</v>
      </c>
      <c r="G289" s="255">
        <v>46265</v>
      </c>
      <c r="H289" s="258">
        <v>183</v>
      </c>
      <c r="I289" s="258">
        <v>92</v>
      </c>
      <c r="N289" s="247" t="s">
        <v>392</v>
      </c>
    </row>
    <row r="290" spans="1:14" ht="39.6" x14ac:dyDescent="0.25">
      <c r="A290" s="250">
        <v>75</v>
      </c>
      <c r="B290" s="248" t="s">
        <v>73</v>
      </c>
      <c r="C290" s="248" t="s">
        <v>185</v>
      </c>
      <c r="D290" s="247" t="str">
        <f t="shared" si="4"/>
        <v>District of Columbia, DC</v>
      </c>
      <c r="E290" s="262" t="s">
        <v>447</v>
      </c>
      <c r="F290" s="255">
        <v>46266</v>
      </c>
      <c r="G290" s="255">
        <v>46387</v>
      </c>
      <c r="H290" s="258">
        <v>275</v>
      </c>
      <c r="I290" s="258">
        <v>92</v>
      </c>
      <c r="N290" s="248" t="s">
        <v>393</v>
      </c>
    </row>
    <row r="291" spans="1:14" x14ac:dyDescent="0.25">
      <c r="A291" s="249">
        <v>77</v>
      </c>
      <c r="B291" s="247" t="s">
        <v>75</v>
      </c>
      <c r="C291" s="247" t="s">
        <v>247</v>
      </c>
      <c r="D291" s="247" t="str">
        <f t="shared" si="4"/>
        <v>Lewes, DE</v>
      </c>
      <c r="E291" s="261" t="s">
        <v>448</v>
      </c>
      <c r="F291" s="254">
        <v>45566</v>
      </c>
      <c r="G291" s="254">
        <v>45808</v>
      </c>
      <c r="H291" s="257">
        <v>124</v>
      </c>
      <c r="I291" s="257">
        <v>74</v>
      </c>
      <c r="N291" s="247" t="s">
        <v>394</v>
      </c>
    </row>
    <row r="292" spans="1:14" x14ac:dyDescent="0.25">
      <c r="A292" s="249">
        <v>77</v>
      </c>
      <c r="B292" s="247" t="s">
        <v>75</v>
      </c>
      <c r="C292" s="247" t="s">
        <v>247</v>
      </c>
      <c r="D292" s="247" t="str">
        <f t="shared" si="4"/>
        <v>Lewes, DE</v>
      </c>
      <c r="E292" s="261" t="s">
        <v>448</v>
      </c>
      <c r="F292" s="254">
        <v>45809</v>
      </c>
      <c r="G292" s="254">
        <v>45900</v>
      </c>
      <c r="H292" s="257">
        <v>221</v>
      </c>
      <c r="I292" s="257">
        <v>74</v>
      </c>
      <c r="N292" s="248" t="s">
        <v>395</v>
      </c>
    </row>
    <row r="293" spans="1:14" x14ac:dyDescent="0.25">
      <c r="A293" s="249">
        <v>77</v>
      </c>
      <c r="B293" s="247" t="s">
        <v>75</v>
      </c>
      <c r="C293" s="247" t="s">
        <v>247</v>
      </c>
      <c r="D293" s="247" t="str">
        <f t="shared" si="4"/>
        <v>Lewes, DE</v>
      </c>
      <c r="E293" s="261" t="s">
        <v>448</v>
      </c>
      <c r="F293" s="254">
        <v>45901</v>
      </c>
      <c r="G293" s="254">
        <v>45930</v>
      </c>
      <c r="H293" s="257">
        <v>124</v>
      </c>
      <c r="I293" s="257">
        <v>74</v>
      </c>
      <c r="N293" s="248" t="s">
        <v>396</v>
      </c>
    </row>
    <row r="294" spans="1:14" x14ac:dyDescent="0.25">
      <c r="A294" s="249">
        <v>77</v>
      </c>
      <c r="B294" s="247" t="s">
        <v>75</v>
      </c>
      <c r="C294" s="247" t="s">
        <v>247</v>
      </c>
      <c r="D294" s="247" t="str">
        <f t="shared" si="4"/>
        <v>Lewes, DE</v>
      </c>
      <c r="E294" s="261" t="s">
        <v>448</v>
      </c>
      <c r="F294" s="254">
        <v>45931</v>
      </c>
      <c r="G294" s="254">
        <v>46173</v>
      </c>
      <c r="H294" s="257">
        <v>124</v>
      </c>
      <c r="I294" s="257">
        <v>74</v>
      </c>
      <c r="N294" s="248" t="s">
        <v>397</v>
      </c>
    </row>
    <row r="295" spans="1:14" x14ac:dyDescent="0.25">
      <c r="A295" s="249">
        <v>77</v>
      </c>
      <c r="B295" s="247" t="s">
        <v>75</v>
      </c>
      <c r="C295" s="247" t="s">
        <v>247</v>
      </c>
      <c r="D295" s="247" t="str">
        <f t="shared" si="4"/>
        <v>Lewes, DE</v>
      </c>
      <c r="E295" s="261" t="s">
        <v>448</v>
      </c>
      <c r="F295" s="254">
        <v>46174</v>
      </c>
      <c r="G295" s="254">
        <v>46265</v>
      </c>
      <c r="H295" s="257">
        <v>221</v>
      </c>
      <c r="I295" s="257">
        <v>74</v>
      </c>
    </row>
    <row r="296" spans="1:14" x14ac:dyDescent="0.25">
      <c r="A296" s="249">
        <v>77</v>
      </c>
      <c r="B296" s="247" t="s">
        <v>75</v>
      </c>
      <c r="C296" s="247" t="s">
        <v>247</v>
      </c>
      <c r="D296" s="247" t="str">
        <f t="shared" si="4"/>
        <v>Lewes, DE</v>
      </c>
      <c r="E296" s="261" t="s">
        <v>448</v>
      </c>
      <c r="F296" s="254">
        <v>46266</v>
      </c>
      <c r="G296" s="254">
        <v>46387</v>
      </c>
      <c r="H296" s="257">
        <v>124</v>
      </c>
      <c r="I296" s="257">
        <v>74</v>
      </c>
    </row>
    <row r="297" spans="1:14" x14ac:dyDescent="0.25">
      <c r="A297" s="250">
        <v>78</v>
      </c>
      <c r="B297" s="248" t="s">
        <v>75</v>
      </c>
      <c r="C297" s="248" t="s">
        <v>395</v>
      </c>
      <c r="D297" s="247" t="str">
        <f t="shared" si="4"/>
        <v>Wilmington, DE</v>
      </c>
      <c r="E297" s="262" t="s">
        <v>449</v>
      </c>
      <c r="F297" s="255">
        <v>45566</v>
      </c>
      <c r="G297" s="255">
        <v>45930</v>
      </c>
      <c r="H297" s="258">
        <v>127</v>
      </c>
      <c r="I297" s="258">
        <v>74</v>
      </c>
    </row>
    <row r="298" spans="1:14" x14ac:dyDescent="0.25">
      <c r="A298" s="250">
        <v>78</v>
      </c>
      <c r="B298" s="248" t="s">
        <v>75</v>
      </c>
      <c r="C298" s="248" t="s">
        <v>395</v>
      </c>
      <c r="D298" s="247" t="str">
        <f t="shared" si="4"/>
        <v>Wilmington, DE</v>
      </c>
      <c r="E298" s="262" t="s">
        <v>449</v>
      </c>
      <c r="F298" s="255">
        <v>45931</v>
      </c>
      <c r="G298" s="255">
        <v>46387</v>
      </c>
      <c r="H298" s="258">
        <v>127</v>
      </c>
      <c r="I298" s="258">
        <v>74</v>
      </c>
    </row>
    <row r="299" spans="1:14" x14ac:dyDescent="0.25">
      <c r="A299" s="249">
        <v>99</v>
      </c>
      <c r="B299" s="247" t="s">
        <v>78</v>
      </c>
      <c r="C299" s="247" t="s">
        <v>119</v>
      </c>
      <c r="D299" s="247" t="str">
        <f t="shared" si="4"/>
        <v>Boca Raton / Delray Beach / Jupiter, FL</v>
      </c>
      <c r="E299" s="261" t="s">
        <v>460</v>
      </c>
      <c r="F299" s="254">
        <v>45566</v>
      </c>
      <c r="G299" s="254">
        <v>45657</v>
      </c>
      <c r="H299" s="257">
        <v>171</v>
      </c>
      <c r="I299" s="257">
        <v>86</v>
      </c>
    </row>
    <row r="300" spans="1:14" x14ac:dyDescent="0.25">
      <c r="A300" s="249">
        <v>99</v>
      </c>
      <c r="B300" s="247" t="s">
        <v>78</v>
      </c>
      <c r="C300" s="247" t="s">
        <v>119</v>
      </c>
      <c r="D300" s="247" t="str">
        <f t="shared" si="4"/>
        <v>Boca Raton / Delray Beach / Jupiter, FL</v>
      </c>
      <c r="E300" s="261" t="s">
        <v>460</v>
      </c>
      <c r="F300" s="254">
        <v>45658</v>
      </c>
      <c r="G300" s="254">
        <v>45777</v>
      </c>
      <c r="H300" s="257">
        <v>244</v>
      </c>
      <c r="I300" s="257">
        <v>86</v>
      </c>
    </row>
    <row r="301" spans="1:14" x14ac:dyDescent="0.25">
      <c r="A301" s="249">
        <v>99</v>
      </c>
      <c r="B301" s="247" t="s">
        <v>78</v>
      </c>
      <c r="C301" s="247" t="s">
        <v>119</v>
      </c>
      <c r="D301" s="247" t="str">
        <f t="shared" si="4"/>
        <v>Boca Raton / Delray Beach / Jupiter, FL</v>
      </c>
      <c r="E301" s="261" t="s">
        <v>460</v>
      </c>
      <c r="F301" s="254">
        <v>45778</v>
      </c>
      <c r="G301" s="254">
        <v>45930</v>
      </c>
      <c r="H301" s="257">
        <v>143</v>
      </c>
      <c r="I301" s="257">
        <v>86</v>
      </c>
    </row>
    <row r="302" spans="1:14" x14ac:dyDescent="0.25">
      <c r="A302" s="249">
        <v>99</v>
      </c>
      <c r="B302" s="247" t="s">
        <v>78</v>
      </c>
      <c r="C302" s="247" t="s">
        <v>119</v>
      </c>
      <c r="D302" s="247" t="str">
        <f t="shared" si="4"/>
        <v>Boca Raton / Delray Beach / Jupiter, FL</v>
      </c>
      <c r="E302" s="261" t="s">
        <v>460</v>
      </c>
      <c r="F302" s="254">
        <v>45931</v>
      </c>
      <c r="G302" s="254">
        <v>46022</v>
      </c>
      <c r="H302" s="257">
        <v>171</v>
      </c>
      <c r="I302" s="257">
        <v>86</v>
      </c>
    </row>
    <row r="303" spans="1:14" x14ac:dyDescent="0.25">
      <c r="A303" s="249">
        <v>99</v>
      </c>
      <c r="B303" s="247" t="s">
        <v>78</v>
      </c>
      <c r="C303" s="247" t="s">
        <v>119</v>
      </c>
      <c r="D303" s="247" t="str">
        <f t="shared" si="4"/>
        <v>Boca Raton / Delray Beach / Jupiter, FL</v>
      </c>
      <c r="E303" s="261" t="s">
        <v>460</v>
      </c>
      <c r="F303" s="254">
        <v>46023</v>
      </c>
      <c r="G303" s="254">
        <v>46142</v>
      </c>
      <c r="H303" s="257">
        <v>244</v>
      </c>
      <c r="I303" s="257">
        <v>86</v>
      </c>
    </row>
    <row r="304" spans="1:14" x14ac:dyDescent="0.25">
      <c r="A304" s="249">
        <v>99</v>
      </c>
      <c r="B304" s="247" t="s">
        <v>78</v>
      </c>
      <c r="C304" s="247" t="s">
        <v>119</v>
      </c>
      <c r="D304" s="247" t="str">
        <f t="shared" si="4"/>
        <v>Boca Raton / Delray Beach / Jupiter, FL</v>
      </c>
      <c r="E304" s="261" t="s">
        <v>460</v>
      </c>
      <c r="F304" s="254">
        <v>46143</v>
      </c>
      <c r="G304" s="254">
        <v>46387</v>
      </c>
      <c r="H304" s="257">
        <v>143</v>
      </c>
      <c r="I304" s="257">
        <v>86</v>
      </c>
    </row>
    <row r="305" spans="1:9" x14ac:dyDescent="0.25">
      <c r="A305" s="250">
        <v>80</v>
      </c>
      <c r="B305" s="248" t="s">
        <v>78</v>
      </c>
      <c r="C305" s="248" t="s">
        <v>131</v>
      </c>
      <c r="D305" s="247" t="str">
        <f t="shared" si="4"/>
        <v>Bradenton, FL</v>
      </c>
      <c r="E305" s="262" t="s">
        <v>450</v>
      </c>
      <c r="F305" s="255">
        <v>45566</v>
      </c>
      <c r="G305" s="255">
        <v>45688</v>
      </c>
      <c r="H305" s="258">
        <v>151</v>
      </c>
      <c r="I305" s="258">
        <v>80</v>
      </c>
    </row>
    <row r="306" spans="1:9" x14ac:dyDescent="0.25">
      <c r="A306" s="250">
        <v>80</v>
      </c>
      <c r="B306" s="248" t="s">
        <v>78</v>
      </c>
      <c r="C306" s="248" t="s">
        <v>131</v>
      </c>
      <c r="D306" s="247" t="str">
        <f t="shared" si="4"/>
        <v>Bradenton, FL</v>
      </c>
      <c r="E306" s="262" t="s">
        <v>450</v>
      </c>
      <c r="F306" s="255">
        <v>45689</v>
      </c>
      <c r="G306" s="255">
        <v>45747</v>
      </c>
      <c r="H306" s="258">
        <v>225</v>
      </c>
      <c r="I306" s="258">
        <v>80</v>
      </c>
    </row>
    <row r="307" spans="1:9" x14ac:dyDescent="0.25">
      <c r="A307" s="250">
        <v>80</v>
      </c>
      <c r="B307" s="248" t="s">
        <v>78</v>
      </c>
      <c r="C307" s="248" t="s">
        <v>131</v>
      </c>
      <c r="D307" s="247" t="str">
        <f t="shared" si="4"/>
        <v>Bradenton, FL</v>
      </c>
      <c r="E307" s="262" t="s">
        <v>450</v>
      </c>
      <c r="F307" s="255">
        <v>45748</v>
      </c>
      <c r="G307" s="255">
        <v>45930</v>
      </c>
      <c r="H307" s="258">
        <v>145</v>
      </c>
      <c r="I307" s="258">
        <v>80</v>
      </c>
    </row>
    <row r="308" spans="1:9" x14ac:dyDescent="0.25">
      <c r="A308" s="250">
        <v>80</v>
      </c>
      <c r="B308" s="248" t="s">
        <v>78</v>
      </c>
      <c r="C308" s="248" t="s">
        <v>131</v>
      </c>
      <c r="D308" s="247" t="str">
        <f t="shared" si="4"/>
        <v>Bradenton, FL</v>
      </c>
      <c r="E308" s="262" t="s">
        <v>450</v>
      </c>
      <c r="F308" s="255">
        <v>45931</v>
      </c>
      <c r="G308" s="255">
        <v>46053</v>
      </c>
      <c r="H308" s="258">
        <v>151</v>
      </c>
      <c r="I308" s="258">
        <v>80</v>
      </c>
    </row>
    <row r="309" spans="1:9" x14ac:dyDescent="0.25">
      <c r="A309" s="250">
        <v>80</v>
      </c>
      <c r="B309" s="248" t="s">
        <v>78</v>
      </c>
      <c r="C309" s="248" t="s">
        <v>131</v>
      </c>
      <c r="D309" s="247" t="str">
        <f t="shared" si="4"/>
        <v>Bradenton, FL</v>
      </c>
      <c r="E309" s="262" t="s">
        <v>450</v>
      </c>
      <c r="F309" s="255">
        <v>46054</v>
      </c>
      <c r="G309" s="255">
        <v>46112</v>
      </c>
      <c r="H309" s="258">
        <v>225</v>
      </c>
      <c r="I309" s="258">
        <v>80</v>
      </c>
    </row>
    <row r="310" spans="1:9" x14ac:dyDescent="0.25">
      <c r="A310" s="250">
        <v>80</v>
      </c>
      <c r="B310" s="248" t="s">
        <v>78</v>
      </c>
      <c r="C310" s="248" t="s">
        <v>131</v>
      </c>
      <c r="D310" s="247" t="str">
        <f t="shared" si="4"/>
        <v>Bradenton, FL</v>
      </c>
      <c r="E310" s="262" t="s">
        <v>450</v>
      </c>
      <c r="F310" s="255">
        <v>46113</v>
      </c>
      <c r="G310" s="255">
        <v>46387</v>
      </c>
      <c r="H310" s="258">
        <v>145</v>
      </c>
      <c r="I310" s="258">
        <v>80</v>
      </c>
    </row>
    <row r="311" spans="1:9" x14ac:dyDescent="0.25">
      <c r="A311" s="249">
        <v>81</v>
      </c>
      <c r="B311" s="247" t="s">
        <v>78</v>
      </c>
      <c r="C311" s="247" t="s">
        <v>167</v>
      </c>
      <c r="D311" s="247" t="str">
        <f t="shared" si="4"/>
        <v>Cocoa Beach, FL</v>
      </c>
      <c r="E311" s="261" t="s">
        <v>451</v>
      </c>
      <c r="F311" s="254">
        <v>45566</v>
      </c>
      <c r="G311" s="254">
        <v>45688</v>
      </c>
      <c r="H311" s="257">
        <v>166</v>
      </c>
      <c r="I311" s="257">
        <v>74</v>
      </c>
    </row>
    <row r="312" spans="1:9" x14ac:dyDescent="0.25">
      <c r="A312" s="249">
        <v>81</v>
      </c>
      <c r="B312" s="247" t="s">
        <v>78</v>
      </c>
      <c r="C312" s="247" t="s">
        <v>167</v>
      </c>
      <c r="D312" s="247" t="str">
        <f t="shared" si="4"/>
        <v>Cocoa Beach, FL</v>
      </c>
      <c r="E312" s="261" t="s">
        <v>451</v>
      </c>
      <c r="F312" s="254">
        <v>45689</v>
      </c>
      <c r="G312" s="254">
        <v>45747</v>
      </c>
      <c r="H312" s="257">
        <v>208</v>
      </c>
      <c r="I312" s="257">
        <v>74</v>
      </c>
    </row>
    <row r="313" spans="1:9" x14ac:dyDescent="0.25">
      <c r="A313" s="249">
        <v>81</v>
      </c>
      <c r="B313" s="247" t="s">
        <v>78</v>
      </c>
      <c r="C313" s="247" t="s">
        <v>167</v>
      </c>
      <c r="D313" s="247" t="str">
        <f t="shared" si="4"/>
        <v>Cocoa Beach, FL</v>
      </c>
      <c r="E313" s="261" t="s">
        <v>451</v>
      </c>
      <c r="F313" s="254">
        <v>45748</v>
      </c>
      <c r="G313" s="254">
        <v>45930</v>
      </c>
      <c r="H313" s="257">
        <v>166</v>
      </c>
      <c r="I313" s="257">
        <v>74</v>
      </c>
    </row>
    <row r="314" spans="1:9" x14ac:dyDescent="0.25">
      <c r="A314" s="249">
        <v>81</v>
      </c>
      <c r="B314" s="247" t="s">
        <v>78</v>
      </c>
      <c r="C314" s="247" t="s">
        <v>167</v>
      </c>
      <c r="D314" s="247" t="str">
        <f t="shared" si="4"/>
        <v>Cocoa Beach, FL</v>
      </c>
      <c r="E314" s="261" t="s">
        <v>451</v>
      </c>
      <c r="F314" s="254">
        <v>45931</v>
      </c>
      <c r="G314" s="254">
        <v>46053</v>
      </c>
      <c r="H314" s="257">
        <v>166</v>
      </c>
      <c r="I314" s="257">
        <v>74</v>
      </c>
    </row>
    <row r="315" spans="1:9" x14ac:dyDescent="0.25">
      <c r="A315" s="249">
        <v>81</v>
      </c>
      <c r="B315" s="247" t="s">
        <v>78</v>
      </c>
      <c r="C315" s="247" t="s">
        <v>167</v>
      </c>
      <c r="D315" s="247" t="str">
        <f t="shared" si="4"/>
        <v>Cocoa Beach, FL</v>
      </c>
      <c r="E315" s="261" t="s">
        <v>451</v>
      </c>
      <c r="F315" s="254">
        <v>46054</v>
      </c>
      <c r="G315" s="254">
        <v>46112</v>
      </c>
      <c r="H315" s="257">
        <v>208</v>
      </c>
      <c r="I315" s="257">
        <v>74</v>
      </c>
    </row>
    <row r="316" spans="1:9" x14ac:dyDescent="0.25">
      <c r="A316" s="249">
        <v>81</v>
      </c>
      <c r="B316" s="247" t="s">
        <v>78</v>
      </c>
      <c r="C316" s="247" t="s">
        <v>167</v>
      </c>
      <c r="D316" s="247" t="str">
        <f t="shared" si="4"/>
        <v>Cocoa Beach, FL</v>
      </c>
      <c r="E316" s="261" t="s">
        <v>451</v>
      </c>
      <c r="F316" s="254">
        <v>46113</v>
      </c>
      <c r="G316" s="254">
        <v>46387</v>
      </c>
      <c r="H316" s="257">
        <v>166</v>
      </c>
      <c r="I316" s="257">
        <v>74</v>
      </c>
    </row>
    <row r="317" spans="1:9" x14ac:dyDescent="0.25">
      <c r="A317" s="250">
        <v>82</v>
      </c>
      <c r="B317" s="248" t="s">
        <v>78</v>
      </c>
      <c r="C317" s="248" t="s">
        <v>179</v>
      </c>
      <c r="D317" s="247" t="str">
        <f t="shared" si="4"/>
        <v>Daytona Beach, FL</v>
      </c>
      <c r="E317" s="262" t="s">
        <v>452</v>
      </c>
      <c r="F317" s="255">
        <v>45566</v>
      </c>
      <c r="G317" s="255">
        <v>45657</v>
      </c>
      <c r="H317" s="258">
        <v>116</v>
      </c>
      <c r="I317" s="258">
        <v>80</v>
      </c>
    </row>
    <row r="318" spans="1:9" x14ac:dyDescent="0.25">
      <c r="A318" s="250">
        <v>82</v>
      </c>
      <c r="B318" s="248" t="s">
        <v>78</v>
      </c>
      <c r="C318" s="248" t="s">
        <v>179</v>
      </c>
      <c r="D318" s="247" t="str">
        <f t="shared" si="4"/>
        <v>Daytona Beach, FL</v>
      </c>
      <c r="E318" s="262" t="s">
        <v>452</v>
      </c>
      <c r="F318" s="255">
        <v>45658</v>
      </c>
      <c r="G318" s="255">
        <v>45777</v>
      </c>
      <c r="H318" s="258">
        <v>157</v>
      </c>
      <c r="I318" s="258">
        <v>80</v>
      </c>
    </row>
    <row r="319" spans="1:9" x14ac:dyDescent="0.25">
      <c r="A319" s="250">
        <v>82</v>
      </c>
      <c r="B319" s="248" t="s">
        <v>78</v>
      </c>
      <c r="C319" s="248" t="s">
        <v>179</v>
      </c>
      <c r="D319" s="247" t="str">
        <f t="shared" si="4"/>
        <v>Daytona Beach, FL</v>
      </c>
      <c r="E319" s="262" t="s">
        <v>452</v>
      </c>
      <c r="F319" s="255">
        <v>45778</v>
      </c>
      <c r="G319" s="255">
        <v>45869</v>
      </c>
      <c r="H319" s="258">
        <v>138</v>
      </c>
      <c r="I319" s="258">
        <v>80</v>
      </c>
    </row>
    <row r="320" spans="1:9" x14ac:dyDescent="0.25">
      <c r="A320" s="250">
        <v>82</v>
      </c>
      <c r="B320" s="248" t="s">
        <v>78</v>
      </c>
      <c r="C320" s="248" t="s">
        <v>179</v>
      </c>
      <c r="D320" s="247" t="str">
        <f t="shared" si="4"/>
        <v>Daytona Beach, FL</v>
      </c>
      <c r="E320" s="262" t="s">
        <v>452</v>
      </c>
      <c r="F320" s="255">
        <v>45870</v>
      </c>
      <c r="G320" s="255">
        <v>45930</v>
      </c>
      <c r="H320" s="258">
        <v>116</v>
      </c>
      <c r="I320" s="258">
        <v>80</v>
      </c>
    </row>
    <row r="321" spans="1:9" x14ac:dyDescent="0.25">
      <c r="A321" s="250">
        <v>82</v>
      </c>
      <c r="B321" s="248" t="s">
        <v>78</v>
      </c>
      <c r="C321" s="248" t="s">
        <v>179</v>
      </c>
      <c r="D321" s="247" t="str">
        <f t="shared" si="4"/>
        <v>Daytona Beach, FL</v>
      </c>
      <c r="E321" s="262" t="s">
        <v>452</v>
      </c>
      <c r="F321" s="255">
        <v>45931</v>
      </c>
      <c r="G321" s="255">
        <v>46022</v>
      </c>
      <c r="H321" s="258">
        <v>116</v>
      </c>
      <c r="I321" s="258">
        <v>80</v>
      </c>
    </row>
    <row r="322" spans="1:9" x14ac:dyDescent="0.25">
      <c r="A322" s="250">
        <v>82</v>
      </c>
      <c r="B322" s="248" t="s">
        <v>78</v>
      </c>
      <c r="C322" s="248" t="s">
        <v>179</v>
      </c>
      <c r="D322" s="247" t="str">
        <f t="shared" si="4"/>
        <v>Daytona Beach, FL</v>
      </c>
      <c r="E322" s="262" t="s">
        <v>452</v>
      </c>
      <c r="F322" s="255">
        <v>46023</v>
      </c>
      <c r="G322" s="255">
        <v>46142</v>
      </c>
      <c r="H322" s="258">
        <v>157</v>
      </c>
      <c r="I322" s="258">
        <v>80</v>
      </c>
    </row>
    <row r="323" spans="1:9" x14ac:dyDescent="0.25">
      <c r="A323" s="250">
        <v>82</v>
      </c>
      <c r="B323" s="248" t="s">
        <v>78</v>
      </c>
      <c r="C323" s="248" t="s">
        <v>179</v>
      </c>
      <c r="D323" s="247" t="str">
        <f t="shared" si="4"/>
        <v>Daytona Beach, FL</v>
      </c>
      <c r="E323" s="262" t="s">
        <v>452</v>
      </c>
      <c r="F323" s="255">
        <v>46143</v>
      </c>
      <c r="G323" s="255">
        <v>46234</v>
      </c>
      <c r="H323" s="258">
        <v>138</v>
      </c>
      <c r="I323" s="258">
        <v>80</v>
      </c>
    </row>
    <row r="324" spans="1:9" x14ac:dyDescent="0.25">
      <c r="A324" s="250">
        <v>82</v>
      </c>
      <c r="B324" s="248" t="s">
        <v>78</v>
      </c>
      <c r="C324" s="248" t="s">
        <v>179</v>
      </c>
      <c r="D324" s="247" t="str">
        <f t="shared" si="4"/>
        <v>Daytona Beach, FL</v>
      </c>
      <c r="E324" s="262" t="s">
        <v>452</v>
      </c>
      <c r="F324" s="255">
        <v>46235</v>
      </c>
      <c r="G324" s="255">
        <v>46387</v>
      </c>
      <c r="H324" s="258">
        <v>116</v>
      </c>
      <c r="I324" s="258">
        <v>80</v>
      </c>
    </row>
    <row r="325" spans="1:9" x14ac:dyDescent="0.25">
      <c r="A325" s="249">
        <v>84</v>
      </c>
      <c r="B325" s="247" t="s">
        <v>78</v>
      </c>
      <c r="C325" s="247" t="s">
        <v>201</v>
      </c>
      <c r="D325" s="247" t="str">
        <f t="shared" ref="D325:D388" si="5">$C325&amp;","&amp;" "&amp;$B325</f>
        <v>Fort Lauderdale, FL</v>
      </c>
      <c r="E325" s="261" t="s">
        <v>454</v>
      </c>
      <c r="F325" s="254">
        <v>45566</v>
      </c>
      <c r="G325" s="254">
        <v>45657</v>
      </c>
      <c r="H325" s="257">
        <v>172</v>
      </c>
      <c r="I325" s="257">
        <v>86</v>
      </c>
    </row>
    <row r="326" spans="1:9" x14ac:dyDescent="0.25">
      <c r="A326" s="249">
        <v>84</v>
      </c>
      <c r="B326" s="247" t="s">
        <v>78</v>
      </c>
      <c r="C326" s="247" t="s">
        <v>201</v>
      </c>
      <c r="D326" s="247" t="str">
        <f t="shared" si="5"/>
        <v>Fort Lauderdale, FL</v>
      </c>
      <c r="E326" s="261" t="s">
        <v>454</v>
      </c>
      <c r="F326" s="254">
        <v>45658</v>
      </c>
      <c r="G326" s="254">
        <v>45777</v>
      </c>
      <c r="H326" s="257">
        <v>224</v>
      </c>
      <c r="I326" s="257">
        <v>86</v>
      </c>
    </row>
    <row r="327" spans="1:9" x14ac:dyDescent="0.25">
      <c r="A327" s="249">
        <v>84</v>
      </c>
      <c r="B327" s="247" t="s">
        <v>78</v>
      </c>
      <c r="C327" s="247" t="s">
        <v>201</v>
      </c>
      <c r="D327" s="247" t="str">
        <f t="shared" si="5"/>
        <v>Fort Lauderdale, FL</v>
      </c>
      <c r="E327" s="261" t="s">
        <v>454</v>
      </c>
      <c r="F327" s="254">
        <v>45778</v>
      </c>
      <c r="G327" s="254">
        <v>45930</v>
      </c>
      <c r="H327" s="257">
        <v>143</v>
      </c>
      <c r="I327" s="257">
        <v>86</v>
      </c>
    </row>
    <row r="328" spans="1:9" x14ac:dyDescent="0.25">
      <c r="A328" s="249">
        <v>84</v>
      </c>
      <c r="B328" s="247" t="s">
        <v>78</v>
      </c>
      <c r="C328" s="247" t="s">
        <v>201</v>
      </c>
      <c r="D328" s="247" t="str">
        <f t="shared" si="5"/>
        <v>Fort Lauderdale, FL</v>
      </c>
      <c r="E328" s="261" t="s">
        <v>454</v>
      </c>
      <c r="F328" s="254">
        <v>45931</v>
      </c>
      <c r="G328" s="254">
        <v>46022</v>
      </c>
      <c r="H328" s="257">
        <v>172</v>
      </c>
      <c r="I328" s="257">
        <v>86</v>
      </c>
    </row>
    <row r="329" spans="1:9" x14ac:dyDescent="0.25">
      <c r="A329" s="249">
        <v>84</v>
      </c>
      <c r="B329" s="247" t="s">
        <v>78</v>
      </c>
      <c r="C329" s="247" t="s">
        <v>201</v>
      </c>
      <c r="D329" s="247" t="str">
        <f t="shared" si="5"/>
        <v>Fort Lauderdale, FL</v>
      </c>
      <c r="E329" s="261" t="s">
        <v>454</v>
      </c>
      <c r="F329" s="254">
        <v>46023</v>
      </c>
      <c r="G329" s="254">
        <v>46142</v>
      </c>
      <c r="H329" s="257">
        <v>224</v>
      </c>
      <c r="I329" s="257">
        <v>86</v>
      </c>
    </row>
    <row r="330" spans="1:9" x14ac:dyDescent="0.25">
      <c r="A330" s="249">
        <v>84</v>
      </c>
      <c r="B330" s="247" t="s">
        <v>78</v>
      </c>
      <c r="C330" s="247" t="s">
        <v>201</v>
      </c>
      <c r="D330" s="247" t="str">
        <f t="shared" si="5"/>
        <v>Fort Lauderdale, FL</v>
      </c>
      <c r="E330" s="261" t="s">
        <v>454</v>
      </c>
      <c r="F330" s="254">
        <v>46143</v>
      </c>
      <c r="G330" s="254">
        <v>46387</v>
      </c>
      <c r="H330" s="257">
        <v>143</v>
      </c>
      <c r="I330" s="257">
        <v>86</v>
      </c>
    </row>
    <row r="331" spans="1:9" x14ac:dyDescent="0.25">
      <c r="A331" s="250">
        <v>85</v>
      </c>
      <c r="B331" s="248" t="s">
        <v>78</v>
      </c>
      <c r="C331" s="248" t="s">
        <v>202</v>
      </c>
      <c r="D331" s="247" t="str">
        <f t="shared" si="5"/>
        <v>Fort Myers, FL</v>
      </c>
      <c r="E331" s="262" t="s">
        <v>455</v>
      </c>
      <c r="F331" s="255">
        <v>45566</v>
      </c>
      <c r="G331" s="255">
        <v>45657</v>
      </c>
      <c r="H331" s="258">
        <v>139</v>
      </c>
      <c r="I331" s="258">
        <v>80</v>
      </c>
    </row>
    <row r="332" spans="1:9" x14ac:dyDescent="0.25">
      <c r="A332" s="250">
        <v>85</v>
      </c>
      <c r="B332" s="248" t="s">
        <v>78</v>
      </c>
      <c r="C332" s="248" t="s">
        <v>202</v>
      </c>
      <c r="D332" s="247" t="str">
        <f t="shared" si="5"/>
        <v>Fort Myers, FL</v>
      </c>
      <c r="E332" s="262" t="s">
        <v>455</v>
      </c>
      <c r="F332" s="255">
        <v>45658</v>
      </c>
      <c r="G332" s="255">
        <v>45747</v>
      </c>
      <c r="H332" s="258">
        <v>216</v>
      </c>
      <c r="I332" s="258">
        <v>80</v>
      </c>
    </row>
    <row r="333" spans="1:9" x14ac:dyDescent="0.25">
      <c r="A333" s="250">
        <v>85</v>
      </c>
      <c r="B333" s="248" t="s">
        <v>78</v>
      </c>
      <c r="C333" s="248" t="s">
        <v>202</v>
      </c>
      <c r="D333" s="247" t="str">
        <f t="shared" si="5"/>
        <v>Fort Myers, FL</v>
      </c>
      <c r="E333" s="262" t="s">
        <v>455</v>
      </c>
      <c r="F333" s="255">
        <v>45748</v>
      </c>
      <c r="G333" s="255">
        <v>45930</v>
      </c>
      <c r="H333" s="258">
        <v>139</v>
      </c>
      <c r="I333" s="258">
        <v>80</v>
      </c>
    </row>
    <row r="334" spans="1:9" x14ac:dyDescent="0.25">
      <c r="A334" s="250">
        <v>85</v>
      </c>
      <c r="B334" s="248" t="s">
        <v>78</v>
      </c>
      <c r="C334" s="248" t="s">
        <v>202</v>
      </c>
      <c r="D334" s="247" t="str">
        <f t="shared" si="5"/>
        <v>Fort Myers, FL</v>
      </c>
      <c r="E334" s="262" t="s">
        <v>455</v>
      </c>
      <c r="F334" s="255">
        <v>45931</v>
      </c>
      <c r="G334" s="255">
        <v>46022</v>
      </c>
      <c r="H334" s="258">
        <v>139</v>
      </c>
      <c r="I334" s="258">
        <v>80</v>
      </c>
    </row>
    <row r="335" spans="1:9" x14ac:dyDescent="0.25">
      <c r="A335" s="250">
        <v>85</v>
      </c>
      <c r="B335" s="248" t="s">
        <v>78</v>
      </c>
      <c r="C335" s="248" t="s">
        <v>202</v>
      </c>
      <c r="D335" s="247" t="str">
        <f t="shared" si="5"/>
        <v>Fort Myers, FL</v>
      </c>
      <c r="E335" s="262" t="s">
        <v>455</v>
      </c>
      <c r="F335" s="255">
        <v>46023</v>
      </c>
      <c r="G335" s="255">
        <v>46112</v>
      </c>
      <c r="H335" s="258">
        <v>216</v>
      </c>
      <c r="I335" s="258">
        <v>80</v>
      </c>
    </row>
    <row r="336" spans="1:9" x14ac:dyDescent="0.25">
      <c r="A336" s="250">
        <v>85</v>
      </c>
      <c r="B336" s="248" t="s">
        <v>78</v>
      </c>
      <c r="C336" s="248" t="s">
        <v>202</v>
      </c>
      <c r="D336" s="247" t="str">
        <f t="shared" si="5"/>
        <v>Fort Myers, FL</v>
      </c>
      <c r="E336" s="262" t="s">
        <v>455</v>
      </c>
      <c r="F336" s="255">
        <v>46113</v>
      </c>
      <c r="G336" s="255">
        <v>46387</v>
      </c>
      <c r="H336" s="258">
        <v>139</v>
      </c>
      <c r="I336" s="258">
        <v>80</v>
      </c>
    </row>
    <row r="337" spans="1:9" x14ac:dyDescent="0.25">
      <c r="A337" s="249">
        <v>83</v>
      </c>
      <c r="B337" s="247" t="s">
        <v>78</v>
      </c>
      <c r="C337" s="247" t="s">
        <v>203</v>
      </c>
      <c r="D337" s="247" t="str">
        <f t="shared" si="5"/>
        <v>Fort Walton Beach / De Funiak Springs, FL</v>
      </c>
      <c r="E337" s="261" t="s">
        <v>453</v>
      </c>
      <c r="F337" s="254">
        <v>45566</v>
      </c>
      <c r="G337" s="254">
        <v>45596</v>
      </c>
      <c r="H337" s="257">
        <v>164</v>
      </c>
      <c r="I337" s="257">
        <v>86</v>
      </c>
    </row>
    <row r="338" spans="1:9" x14ac:dyDescent="0.25">
      <c r="A338" s="249">
        <v>83</v>
      </c>
      <c r="B338" s="247" t="s">
        <v>78</v>
      </c>
      <c r="C338" s="247" t="s">
        <v>203</v>
      </c>
      <c r="D338" s="247" t="str">
        <f t="shared" si="5"/>
        <v>Fort Walton Beach / De Funiak Springs, FL</v>
      </c>
      <c r="E338" s="261" t="s">
        <v>453</v>
      </c>
      <c r="F338" s="254">
        <v>45597</v>
      </c>
      <c r="G338" s="254">
        <v>45716</v>
      </c>
      <c r="H338" s="257">
        <v>110</v>
      </c>
      <c r="I338" s="257">
        <v>86</v>
      </c>
    </row>
    <row r="339" spans="1:9" x14ac:dyDescent="0.25">
      <c r="A339" s="249">
        <v>83</v>
      </c>
      <c r="B339" s="247" t="s">
        <v>78</v>
      </c>
      <c r="C339" s="247" t="s">
        <v>203</v>
      </c>
      <c r="D339" s="247" t="str">
        <f t="shared" si="5"/>
        <v>Fort Walton Beach / De Funiak Springs, FL</v>
      </c>
      <c r="E339" s="261" t="s">
        <v>453</v>
      </c>
      <c r="F339" s="254">
        <v>45717</v>
      </c>
      <c r="G339" s="254">
        <v>45808</v>
      </c>
      <c r="H339" s="257">
        <v>184</v>
      </c>
      <c r="I339" s="257">
        <v>86</v>
      </c>
    </row>
    <row r="340" spans="1:9" x14ac:dyDescent="0.25">
      <c r="A340" s="249">
        <v>83</v>
      </c>
      <c r="B340" s="247" t="s">
        <v>78</v>
      </c>
      <c r="C340" s="247" t="s">
        <v>203</v>
      </c>
      <c r="D340" s="247" t="str">
        <f t="shared" si="5"/>
        <v>Fort Walton Beach / De Funiak Springs, FL</v>
      </c>
      <c r="E340" s="261" t="s">
        <v>453</v>
      </c>
      <c r="F340" s="254">
        <v>45809</v>
      </c>
      <c r="G340" s="254">
        <v>45869</v>
      </c>
      <c r="H340" s="257">
        <v>260</v>
      </c>
      <c r="I340" s="257">
        <v>86</v>
      </c>
    </row>
    <row r="341" spans="1:9" x14ac:dyDescent="0.25">
      <c r="A341" s="249">
        <v>83</v>
      </c>
      <c r="B341" s="247" t="s">
        <v>78</v>
      </c>
      <c r="C341" s="247" t="s">
        <v>203</v>
      </c>
      <c r="D341" s="247" t="str">
        <f t="shared" si="5"/>
        <v>Fort Walton Beach / De Funiak Springs, FL</v>
      </c>
      <c r="E341" s="261" t="s">
        <v>453</v>
      </c>
      <c r="F341" s="254">
        <v>45870</v>
      </c>
      <c r="G341" s="254">
        <v>45930</v>
      </c>
      <c r="H341" s="257">
        <v>164</v>
      </c>
      <c r="I341" s="257">
        <v>86</v>
      </c>
    </row>
    <row r="342" spans="1:9" x14ac:dyDescent="0.25">
      <c r="A342" s="249">
        <v>83</v>
      </c>
      <c r="B342" s="247" t="s">
        <v>78</v>
      </c>
      <c r="C342" s="247" t="s">
        <v>203</v>
      </c>
      <c r="D342" s="247" t="str">
        <f t="shared" si="5"/>
        <v>Fort Walton Beach / De Funiak Springs, FL</v>
      </c>
      <c r="E342" s="261" t="s">
        <v>453</v>
      </c>
      <c r="F342" s="254">
        <v>45931</v>
      </c>
      <c r="G342" s="254">
        <v>45961</v>
      </c>
      <c r="H342" s="257">
        <v>164</v>
      </c>
      <c r="I342" s="257">
        <v>86</v>
      </c>
    </row>
    <row r="343" spans="1:9" x14ac:dyDescent="0.25">
      <c r="A343" s="249">
        <v>83</v>
      </c>
      <c r="B343" s="247" t="s">
        <v>78</v>
      </c>
      <c r="C343" s="247" t="s">
        <v>203</v>
      </c>
      <c r="D343" s="247" t="str">
        <f t="shared" si="5"/>
        <v>Fort Walton Beach / De Funiak Springs, FL</v>
      </c>
      <c r="E343" s="261" t="s">
        <v>453</v>
      </c>
      <c r="F343" s="254">
        <v>45962</v>
      </c>
      <c r="G343" s="254">
        <v>46081</v>
      </c>
      <c r="H343" s="257">
        <v>110</v>
      </c>
      <c r="I343" s="257">
        <v>86</v>
      </c>
    </row>
    <row r="344" spans="1:9" x14ac:dyDescent="0.25">
      <c r="A344" s="249">
        <v>83</v>
      </c>
      <c r="B344" s="247" t="s">
        <v>78</v>
      </c>
      <c r="C344" s="247" t="s">
        <v>203</v>
      </c>
      <c r="D344" s="247" t="str">
        <f t="shared" si="5"/>
        <v>Fort Walton Beach / De Funiak Springs, FL</v>
      </c>
      <c r="E344" s="261" t="s">
        <v>453</v>
      </c>
      <c r="F344" s="254">
        <v>46082</v>
      </c>
      <c r="G344" s="254">
        <v>46173</v>
      </c>
      <c r="H344" s="257">
        <v>184</v>
      </c>
      <c r="I344" s="257">
        <v>86</v>
      </c>
    </row>
    <row r="345" spans="1:9" x14ac:dyDescent="0.25">
      <c r="A345" s="249">
        <v>83</v>
      </c>
      <c r="B345" s="247" t="s">
        <v>78</v>
      </c>
      <c r="C345" s="247" t="s">
        <v>203</v>
      </c>
      <c r="D345" s="247" t="str">
        <f t="shared" si="5"/>
        <v>Fort Walton Beach / De Funiak Springs, FL</v>
      </c>
      <c r="E345" s="261" t="s">
        <v>453</v>
      </c>
      <c r="F345" s="254">
        <v>46174</v>
      </c>
      <c r="G345" s="254">
        <v>46234</v>
      </c>
      <c r="H345" s="257">
        <v>260</v>
      </c>
      <c r="I345" s="257">
        <v>86</v>
      </c>
    </row>
    <row r="346" spans="1:9" x14ac:dyDescent="0.25">
      <c r="A346" s="249">
        <v>83</v>
      </c>
      <c r="B346" s="247" t="s">
        <v>78</v>
      </c>
      <c r="C346" s="247" t="s">
        <v>203</v>
      </c>
      <c r="D346" s="247" t="str">
        <f t="shared" si="5"/>
        <v>Fort Walton Beach / De Funiak Springs, FL</v>
      </c>
      <c r="E346" s="261" t="s">
        <v>453</v>
      </c>
      <c r="F346" s="254">
        <v>46235</v>
      </c>
      <c r="G346" s="254">
        <v>46387</v>
      </c>
      <c r="H346" s="257">
        <v>164</v>
      </c>
      <c r="I346" s="257">
        <v>86</v>
      </c>
    </row>
    <row r="347" spans="1:9" x14ac:dyDescent="0.25">
      <c r="A347" s="250">
        <v>89</v>
      </c>
      <c r="B347" s="248" t="s">
        <v>78</v>
      </c>
      <c r="C347" s="248" t="s">
        <v>212</v>
      </c>
      <c r="D347" s="247" t="str">
        <f t="shared" si="5"/>
        <v>Gulf Breeze, FL</v>
      </c>
      <c r="E347" s="262" t="s">
        <v>343</v>
      </c>
      <c r="F347" s="255">
        <v>45566</v>
      </c>
      <c r="G347" s="255">
        <v>45716</v>
      </c>
      <c r="H347" s="258">
        <v>124</v>
      </c>
      <c r="I347" s="258">
        <v>74</v>
      </c>
    </row>
    <row r="348" spans="1:9" x14ac:dyDescent="0.25">
      <c r="A348" s="250">
        <v>89</v>
      </c>
      <c r="B348" s="248" t="s">
        <v>78</v>
      </c>
      <c r="C348" s="248" t="s">
        <v>212</v>
      </c>
      <c r="D348" s="247" t="str">
        <f t="shared" si="5"/>
        <v>Gulf Breeze, FL</v>
      </c>
      <c r="E348" s="262" t="s">
        <v>343</v>
      </c>
      <c r="F348" s="255">
        <v>45717</v>
      </c>
      <c r="G348" s="255">
        <v>45808</v>
      </c>
      <c r="H348" s="258">
        <v>161</v>
      </c>
      <c r="I348" s="258">
        <v>74</v>
      </c>
    </row>
    <row r="349" spans="1:9" x14ac:dyDescent="0.25">
      <c r="A349" s="250">
        <v>89</v>
      </c>
      <c r="B349" s="248" t="s">
        <v>78</v>
      </c>
      <c r="C349" s="248" t="s">
        <v>212</v>
      </c>
      <c r="D349" s="247" t="str">
        <f t="shared" si="5"/>
        <v>Gulf Breeze, FL</v>
      </c>
      <c r="E349" s="262" t="s">
        <v>343</v>
      </c>
      <c r="F349" s="255">
        <v>45809</v>
      </c>
      <c r="G349" s="255">
        <v>45869</v>
      </c>
      <c r="H349" s="258">
        <v>214</v>
      </c>
      <c r="I349" s="258">
        <v>74</v>
      </c>
    </row>
    <row r="350" spans="1:9" x14ac:dyDescent="0.25">
      <c r="A350" s="250">
        <v>89</v>
      </c>
      <c r="B350" s="248" t="s">
        <v>78</v>
      </c>
      <c r="C350" s="248" t="s">
        <v>212</v>
      </c>
      <c r="D350" s="247" t="str">
        <f t="shared" si="5"/>
        <v>Gulf Breeze, FL</v>
      </c>
      <c r="E350" s="262" t="s">
        <v>343</v>
      </c>
      <c r="F350" s="255">
        <v>45870</v>
      </c>
      <c r="G350" s="255">
        <v>45930</v>
      </c>
      <c r="H350" s="258">
        <v>124</v>
      </c>
      <c r="I350" s="258">
        <v>74</v>
      </c>
    </row>
    <row r="351" spans="1:9" x14ac:dyDescent="0.25">
      <c r="A351" s="250">
        <v>89</v>
      </c>
      <c r="B351" s="248" t="s">
        <v>78</v>
      </c>
      <c r="C351" s="248" t="s">
        <v>212</v>
      </c>
      <c r="D351" s="247" t="str">
        <f t="shared" si="5"/>
        <v>Gulf Breeze, FL</v>
      </c>
      <c r="E351" s="262" t="s">
        <v>343</v>
      </c>
      <c r="F351" s="255">
        <v>45931</v>
      </c>
      <c r="G351" s="255">
        <v>46081</v>
      </c>
      <c r="H351" s="258">
        <v>124</v>
      </c>
      <c r="I351" s="258">
        <v>74</v>
      </c>
    </row>
    <row r="352" spans="1:9" x14ac:dyDescent="0.25">
      <c r="A352" s="250">
        <v>89</v>
      </c>
      <c r="B352" s="248" t="s">
        <v>78</v>
      </c>
      <c r="C352" s="248" t="s">
        <v>212</v>
      </c>
      <c r="D352" s="247" t="str">
        <f t="shared" si="5"/>
        <v>Gulf Breeze, FL</v>
      </c>
      <c r="E352" s="262" t="s">
        <v>343</v>
      </c>
      <c r="F352" s="255">
        <v>46082</v>
      </c>
      <c r="G352" s="255">
        <v>46173</v>
      </c>
      <c r="H352" s="258">
        <v>161</v>
      </c>
      <c r="I352" s="258">
        <v>74</v>
      </c>
    </row>
    <row r="353" spans="1:9" x14ac:dyDescent="0.25">
      <c r="A353" s="250">
        <v>89</v>
      </c>
      <c r="B353" s="248" t="s">
        <v>78</v>
      </c>
      <c r="C353" s="248" t="s">
        <v>212</v>
      </c>
      <c r="D353" s="247" t="str">
        <f t="shared" si="5"/>
        <v>Gulf Breeze, FL</v>
      </c>
      <c r="E353" s="262" t="s">
        <v>343</v>
      </c>
      <c r="F353" s="255">
        <v>46174</v>
      </c>
      <c r="G353" s="255">
        <v>46234</v>
      </c>
      <c r="H353" s="258">
        <v>214</v>
      </c>
      <c r="I353" s="258">
        <v>74</v>
      </c>
    </row>
    <row r="354" spans="1:9" x14ac:dyDescent="0.25">
      <c r="A354" s="250">
        <v>89</v>
      </c>
      <c r="B354" s="248" t="s">
        <v>78</v>
      </c>
      <c r="C354" s="248" t="s">
        <v>212</v>
      </c>
      <c r="D354" s="247" t="str">
        <f t="shared" si="5"/>
        <v>Gulf Breeze, FL</v>
      </c>
      <c r="E354" s="262" t="s">
        <v>343</v>
      </c>
      <c r="F354" s="255">
        <v>46235</v>
      </c>
      <c r="G354" s="255">
        <v>46387</v>
      </c>
      <c r="H354" s="258">
        <v>124</v>
      </c>
      <c r="I354" s="258">
        <v>74</v>
      </c>
    </row>
    <row r="355" spans="1:9" x14ac:dyDescent="0.25">
      <c r="A355" s="249">
        <v>91</v>
      </c>
      <c r="B355" s="247" t="s">
        <v>78</v>
      </c>
      <c r="C355" s="247" t="s">
        <v>237</v>
      </c>
      <c r="D355" s="247" t="str">
        <f t="shared" si="5"/>
        <v>Key West, FL</v>
      </c>
      <c r="E355" s="261" t="s">
        <v>456</v>
      </c>
      <c r="F355" s="254">
        <v>45566</v>
      </c>
      <c r="G355" s="254">
        <v>45626</v>
      </c>
      <c r="H355" s="257">
        <v>269</v>
      </c>
      <c r="I355" s="257">
        <v>86</v>
      </c>
    </row>
    <row r="356" spans="1:9" x14ac:dyDescent="0.25">
      <c r="A356" s="249">
        <v>91</v>
      </c>
      <c r="B356" s="247" t="s">
        <v>78</v>
      </c>
      <c r="C356" s="247" t="s">
        <v>237</v>
      </c>
      <c r="D356" s="247" t="str">
        <f t="shared" si="5"/>
        <v>Key West, FL</v>
      </c>
      <c r="E356" s="261" t="s">
        <v>456</v>
      </c>
      <c r="F356" s="254">
        <v>45627</v>
      </c>
      <c r="G356" s="254">
        <v>45688</v>
      </c>
      <c r="H356" s="257">
        <v>366</v>
      </c>
      <c r="I356" s="257">
        <v>86</v>
      </c>
    </row>
    <row r="357" spans="1:9" x14ac:dyDescent="0.25">
      <c r="A357" s="249">
        <v>91</v>
      </c>
      <c r="B357" s="247" t="s">
        <v>78</v>
      </c>
      <c r="C357" s="247" t="s">
        <v>237</v>
      </c>
      <c r="D357" s="247" t="str">
        <f t="shared" si="5"/>
        <v>Key West, FL</v>
      </c>
      <c r="E357" s="261" t="s">
        <v>456</v>
      </c>
      <c r="F357" s="254">
        <v>45689</v>
      </c>
      <c r="G357" s="254">
        <v>45777</v>
      </c>
      <c r="H357" s="257">
        <v>436</v>
      </c>
      <c r="I357" s="257">
        <v>86</v>
      </c>
    </row>
    <row r="358" spans="1:9" x14ac:dyDescent="0.25">
      <c r="A358" s="249">
        <v>91</v>
      </c>
      <c r="B358" s="247" t="s">
        <v>78</v>
      </c>
      <c r="C358" s="247" t="s">
        <v>237</v>
      </c>
      <c r="D358" s="247" t="str">
        <f t="shared" si="5"/>
        <v>Key West, FL</v>
      </c>
      <c r="E358" s="261" t="s">
        <v>456</v>
      </c>
      <c r="F358" s="254">
        <v>45778</v>
      </c>
      <c r="G358" s="254">
        <v>45930</v>
      </c>
      <c r="H358" s="257">
        <v>258</v>
      </c>
      <c r="I358" s="257">
        <v>86</v>
      </c>
    </row>
    <row r="359" spans="1:9" x14ac:dyDescent="0.25">
      <c r="A359" s="249">
        <v>91</v>
      </c>
      <c r="B359" s="247" t="s">
        <v>78</v>
      </c>
      <c r="C359" s="247" t="s">
        <v>237</v>
      </c>
      <c r="D359" s="247" t="str">
        <f t="shared" si="5"/>
        <v>Key West, FL</v>
      </c>
      <c r="E359" s="261" t="s">
        <v>456</v>
      </c>
      <c r="F359" s="254">
        <v>45931</v>
      </c>
      <c r="G359" s="254">
        <v>45991</v>
      </c>
      <c r="H359" s="257">
        <v>269</v>
      </c>
      <c r="I359" s="257">
        <v>86</v>
      </c>
    </row>
    <row r="360" spans="1:9" x14ac:dyDescent="0.25">
      <c r="A360" s="249">
        <v>91</v>
      </c>
      <c r="B360" s="247" t="s">
        <v>78</v>
      </c>
      <c r="C360" s="247" t="s">
        <v>237</v>
      </c>
      <c r="D360" s="247" t="str">
        <f t="shared" si="5"/>
        <v>Key West, FL</v>
      </c>
      <c r="E360" s="261" t="s">
        <v>456</v>
      </c>
      <c r="F360" s="254">
        <v>45992</v>
      </c>
      <c r="G360" s="254">
        <v>46053</v>
      </c>
      <c r="H360" s="257">
        <v>366</v>
      </c>
      <c r="I360" s="257">
        <v>86</v>
      </c>
    </row>
    <row r="361" spans="1:9" x14ac:dyDescent="0.25">
      <c r="A361" s="249">
        <v>91</v>
      </c>
      <c r="B361" s="247" t="s">
        <v>78</v>
      </c>
      <c r="C361" s="247" t="s">
        <v>237</v>
      </c>
      <c r="D361" s="247" t="str">
        <f t="shared" si="5"/>
        <v>Key West, FL</v>
      </c>
      <c r="E361" s="261" t="s">
        <v>456</v>
      </c>
      <c r="F361" s="254">
        <v>46054</v>
      </c>
      <c r="G361" s="254">
        <v>46142</v>
      </c>
      <c r="H361" s="257">
        <v>436</v>
      </c>
      <c r="I361" s="257">
        <v>86</v>
      </c>
    </row>
    <row r="362" spans="1:9" x14ac:dyDescent="0.25">
      <c r="A362" s="249">
        <v>91</v>
      </c>
      <c r="B362" s="247" t="s">
        <v>78</v>
      </c>
      <c r="C362" s="247" t="s">
        <v>237</v>
      </c>
      <c r="D362" s="247" t="str">
        <f t="shared" si="5"/>
        <v>Key West, FL</v>
      </c>
      <c r="E362" s="261" t="s">
        <v>456</v>
      </c>
      <c r="F362" s="254">
        <v>46143</v>
      </c>
      <c r="G362" s="254">
        <v>46387</v>
      </c>
      <c r="H362" s="257">
        <v>258</v>
      </c>
      <c r="I362" s="257">
        <v>86</v>
      </c>
    </row>
    <row r="363" spans="1:9" x14ac:dyDescent="0.25">
      <c r="A363" s="250">
        <v>95</v>
      </c>
      <c r="B363" s="248" t="s">
        <v>78</v>
      </c>
      <c r="C363" s="248" t="s">
        <v>262</v>
      </c>
      <c r="D363" s="247" t="str">
        <f t="shared" si="5"/>
        <v>Miami, FL</v>
      </c>
      <c r="E363" s="262" t="s">
        <v>457</v>
      </c>
      <c r="F363" s="255">
        <v>45566</v>
      </c>
      <c r="G363" s="255">
        <v>45626</v>
      </c>
      <c r="H363" s="258">
        <v>145</v>
      </c>
      <c r="I363" s="258">
        <v>92</v>
      </c>
    </row>
    <row r="364" spans="1:9" x14ac:dyDescent="0.25">
      <c r="A364" s="250">
        <v>95</v>
      </c>
      <c r="B364" s="248" t="s">
        <v>78</v>
      </c>
      <c r="C364" s="248" t="s">
        <v>262</v>
      </c>
      <c r="D364" s="247" t="str">
        <f t="shared" si="5"/>
        <v>Miami, FL</v>
      </c>
      <c r="E364" s="262" t="s">
        <v>457</v>
      </c>
      <c r="F364" s="255">
        <v>45627</v>
      </c>
      <c r="G364" s="255">
        <v>45688</v>
      </c>
      <c r="H364" s="258">
        <v>210</v>
      </c>
      <c r="I364" s="258">
        <v>92</v>
      </c>
    </row>
    <row r="365" spans="1:9" x14ac:dyDescent="0.25">
      <c r="A365" s="250">
        <v>95</v>
      </c>
      <c r="B365" s="248" t="s">
        <v>78</v>
      </c>
      <c r="C365" s="248" t="s">
        <v>262</v>
      </c>
      <c r="D365" s="247" t="str">
        <f t="shared" si="5"/>
        <v>Miami, FL</v>
      </c>
      <c r="E365" s="262" t="s">
        <v>457</v>
      </c>
      <c r="F365" s="255">
        <v>45689</v>
      </c>
      <c r="G365" s="255">
        <v>45747</v>
      </c>
      <c r="H365" s="258">
        <v>232</v>
      </c>
      <c r="I365" s="258">
        <v>92</v>
      </c>
    </row>
    <row r="366" spans="1:9" x14ac:dyDescent="0.25">
      <c r="A366" s="250">
        <v>95</v>
      </c>
      <c r="B366" s="248" t="s">
        <v>78</v>
      </c>
      <c r="C366" s="248" t="s">
        <v>262</v>
      </c>
      <c r="D366" s="247" t="str">
        <f t="shared" si="5"/>
        <v>Miami, FL</v>
      </c>
      <c r="E366" s="262" t="s">
        <v>457</v>
      </c>
      <c r="F366" s="255">
        <v>45748</v>
      </c>
      <c r="G366" s="255">
        <v>45808</v>
      </c>
      <c r="H366" s="258">
        <v>182</v>
      </c>
      <c r="I366" s="258">
        <v>92</v>
      </c>
    </row>
    <row r="367" spans="1:9" x14ac:dyDescent="0.25">
      <c r="A367" s="250">
        <v>95</v>
      </c>
      <c r="B367" s="248" t="s">
        <v>78</v>
      </c>
      <c r="C367" s="248" t="s">
        <v>262</v>
      </c>
      <c r="D367" s="247" t="str">
        <f t="shared" si="5"/>
        <v>Miami, FL</v>
      </c>
      <c r="E367" s="262" t="s">
        <v>457</v>
      </c>
      <c r="F367" s="255">
        <v>45809</v>
      </c>
      <c r="G367" s="255">
        <v>45930</v>
      </c>
      <c r="H367" s="258">
        <v>145</v>
      </c>
      <c r="I367" s="258">
        <v>92</v>
      </c>
    </row>
    <row r="368" spans="1:9" x14ac:dyDescent="0.25">
      <c r="A368" s="250">
        <v>95</v>
      </c>
      <c r="B368" s="248" t="s">
        <v>78</v>
      </c>
      <c r="C368" s="248" t="s">
        <v>262</v>
      </c>
      <c r="D368" s="247" t="str">
        <f t="shared" si="5"/>
        <v>Miami, FL</v>
      </c>
      <c r="E368" s="262" t="s">
        <v>457</v>
      </c>
      <c r="F368" s="255">
        <v>45931</v>
      </c>
      <c r="G368" s="255">
        <v>45991</v>
      </c>
      <c r="H368" s="258">
        <v>145</v>
      </c>
      <c r="I368" s="258">
        <v>92</v>
      </c>
    </row>
    <row r="369" spans="1:9" x14ac:dyDescent="0.25">
      <c r="A369" s="250">
        <v>95</v>
      </c>
      <c r="B369" s="248" t="s">
        <v>78</v>
      </c>
      <c r="C369" s="248" t="s">
        <v>262</v>
      </c>
      <c r="D369" s="247" t="str">
        <f t="shared" si="5"/>
        <v>Miami, FL</v>
      </c>
      <c r="E369" s="262" t="s">
        <v>457</v>
      </c>
      <c r="F369" s="255">
        <v>45992</v>
      </c>
      <c r="G369" s="255">
        <v>46053</v>
      </c>
      <c r="H369" s="258">
        <v>210</v>
      </c>
      <c r="I369" s="258">
        <v>92</v>
      </c>
    </row>
    <row r="370" spans="1:9" x14ac:dyDescent="0.25">
      <c r="A370" s="250">
        <v>95</v>
      </c>
      <c r="B370" s="248" t="s">
        <v>78</v>
      </c>
      <c r="C370" s="248" t="s">
        <v>262</v>
      </c>
      <c r="D370" s="247" t="str">
        <f t="shared" si="5"/>
        <v>Miami, FL</v>
      </c>
      <c r="E370" s="262" t="s">
        <v>457</v>
      </c>
      <c r="F370" s="255">
        <v>46054</v>
      </c>
      <c r="G370" s="255">
        <v>46112</v>
      </c>
      <c r="H370" s="258">
        <v>232</v>
      </c>
      <c r="I370" s="258">
        <v>92</v>
      </c>
    </row>
    <row r="371" spans="1:9" x14ac:dyDescent="0.25">
      <c r="A371" s="250">
        <v>95</v>
      </c>
      <c r="B371" s="248" t="s">
        <v>78</v>
      </c>
      <c r="C371" s="248" t="s">
        <v>262</v>
      </c>
      <c r="D371" s="247" t="str">
        <f t="shared" si="5"/>
        <v>Miami, FL</v>
      </c>
      <c r="E371" s="262" t="s">
        <v>457</v>
      </c>
      <c r="F371" s="255">
        <v>46113</v>
      </c>
      <c r="G371" s="255">
        <v>46173</v>
      </c>
      <c r="H371" s="258">
        <v>182</v>
      </c>
      <c r="I371" s="258">
        <v>92</v>
      </c>
    </row>
    <row r="372" spans="1:9" x14ac:dyDescent="0.25">
      <c r="A372" s="250">
        <v>95</v>
      </c>
      <c r="B372" s="248" t="s">
        <v>78</v>
      </c>
      <c r="C372" s="248" t="s">
        <v>262</v>
      </c>
      <c r="D372" s="247" t="str">
        <f t="shared" si="5"/>
        <v>Miami, FL</v>
      </c>
      <c r="E372" s="262" t="s">
        <v>457</v>
      </c>
      <c r="F372" s="255">
        <v>46174</v>
      </c>
      <c r="G372" s="255">
        <v>46387</v>
      </c>
      <c r="H372" s="258">
        <v>145</v>
      </c>
      <c r="I372" s="258">
        <v>92</v>
      </c>
    </row>
    <row r="373" spans="1:9" x14ac:dyDescent="0.25">
      <c r="A373" s="249">
        <v>96</v>
      </c>
      <c r="B373" s="247" t="s">
        <v>78</v>
      </c>
      <c r="C373" s="247" t="s">
        <v>279</v>
      </c>
      <c r="D373" s="247" t="str">
        <f t="shared" si="5"/>
        <v>Naples, FL</v>
      </c>
      <c r="E373" s="261" t="s">
        <v>458</v>
      </c>
      <c r="F373" s="254">
        <v>45566</v>
      </c>
      <c r="G373" s="254">
        <v>45626</v>
      </c>
      <c r="H373" s="257">
        <v>164</v>
      </c>
      <c r="I373" s="257">
        <v>80</v>
      </c>
    </row>
    <row r="374" spans="1:9" x14ac:dyDescent="0.25">
      <c r="A374" s="249">
        <v>96</v>
      </c>
      <c r="B374" s="247" t="s">
        <v>78</v>
      </c>
      <c r="C374" s="247" t="s">
        <v>279</v>
      </c>
      <c r="D374" s="247" t="str">
        <f t="shared" si="5"/>
        <v>Naples, FL</v>
      </c>
      <c r="E374" s="261" t="s">
        <v>458</v>
      </c>
      <c r="F374" s="254">
        <v>45627</v>
      </c>
      <c r="G374" s="254">
        <v>45688</v>
      </c>
      <c r="H374" s="257">
        <v>257</v>
      </c>
      <c r="I374" s="257">
        <v>80</v>
      </c>
    </row>
    <row r="375" spans="1:9" x14ac:dyDescent="0.25">
      <c r="A375" s="249">
        <v>96</v>
      </c>
      <c r="B375" s="247" t="s">
        <v>78</v>
      </c>
      <c r="C375" s="247" t="s">
        <v>279</v>
      </c>
      <c r="D375" s="247" t="str">
        <f t="shared" si="5"/>
        <v>Naples, FL</v>
      </c>
      <c r="E375" s="261" t="s">
        <v>458</v>
      </c>
      <c r="F375" s="254">
        <v>45689</v>
      </c>
      <c r="G375" s="254">
        <v>45777</v>
      </c>
      <c r="H375" s="257">
        <v>314</v>
      </c>
      <c r="I375" s="257">
        <v>80</v>
      </c>
    </row>
    <row r="376" spans="1:9" x14ac:dyDescent="0.25">
      <c r="A376" s="249">
        <v>96</v>
      </c>
      <c r="B376" s="247" t="s">
        <v>78</v>
      </c>
      <c r="C376" s="247" t="s">
        <v>279</v>
      </c>
      <c r="D376" s="247" t="str">
        <f t="shared" si="5"/>
        <v>Naples, FL</v>
      </c>
      <c r="E376" s="261" t="s">
        <v>458</v>
      </c>
      <c r="F376" s="254">
        <v>45778</v>
      </c>
      <c r="G376" s="254">
        <v>45930</v>
      </c>
      <c r="H376" s="257">
        <v>164</v>
      </c>
      <c r="I376" s="257">
        <v>80</v>
      </c>
    </row>
    <row r="377" spans="1:9" x14ac:dyDescent="0.25">
      <c r="A377" s="249">
        <v>96</v>
      </c>
      <c r="B377" s="247" t="s">
        <v>78</v>
      </c>
      <c r="C377" s="247" t="s">
        <v>279</v>
      </c>
      <c r="D377" s="247" t="str">
        <f t="shared" si="5"/>
        <v>Naples, FL</v>
      </c>
      <c r="E377" s="261" t="s">
        <v>458</v>
      </c>
      <c r="F377" s="254">
        <v>45931</v>
      </c>
      <c r="G377" s="254">
        <v>45991</v>
      </c>
      <c r="H377" s="257">
        <v>164</v>
      </c>
      <c r="I377" s="257">
        <v>80</v>
      </c>
    </row>
    <row r="378" spans="1:9" x14ac:dyDescent="0.25">
      <c r="A378" s="249">
        <v>96</v>
      </c>
      <c r="B378" s="247" t="s">
        <v>78</v>
      </c>
      <c r="C378" s="247" t="s">
        <v>279</v>
      </c>
      <c r="D378" s="247" t="str">
        <f t="shared" si="5"/>
        <v>Naples, FL</v>
      </c>
      <c r="E378" s="261" t="s">
        <v>458</v>
      </c>
      <c r="F378" s="254">
        <v>45992</v>
      </c>
      <c r="G378" s="254">
        <v>46053</v>
      </c>
      <c r="H378" s="257">
        <v>257</v>
      </c>
      <c r="I378" s="257">
        <v>80</v>
      </c>
    </row>
    <row r="379" spans="1:9" x14ac:dyDescent="0.25">
      <c r="A379" s="249">
        <v>96</v>
      </c>
      <c r="B379" s="247" t="s">
        <v>78</v>
      </c>
      <c r="C379" s="247" t="s">
        <v>279</v>
      </c>
      <c r="D379" s="247" t="str">
        <f t="shared" si="5"/>
        <v>Naples, FL</v>
      </c>
      <c r="E379" s="261" t="s">
        <v>458</v>
      </c>
      <c r="F379" s="254">
        <v>46054</v>
      </c>
      <c r="G379" s="254">
        <v>46142</v>
      </c>
      <c r="H379" s="257">
        <v>314</v>
      </c>
      <c r="I379" s="257">
        <v>80</v>
      </c>
    </row>
    <row r="380" spans="1:9" x14ac:dyDescent="0.25">
      <c r="A380" s="249">
        <v>96</v>
      </c>
      <c r="B380" s="247" t="s">
        <v>78</v>
      </c>
      <c r="C380" s="247" t="s">
        <v>279</v>
      </c>
      <c r="D380" s="247" t="str">
        <f t="shared" si="5"/>
        <v>Naples, FL</v>
      </c>
      <c r="E380" s="261" t="s">
        <v>458</v>
      </c>
      <c r="F380" s="254">
        <v>46143</v>
      </c>
      <c r="G380" s="254">
        <v>46387</v>
      </c>
      <c r="H380" s="257">
        <v>164</v>
      </c>
      <c r="I380" s="257">
        <v>80</v>
      </c>
    </row>
    <row r="381" spans="1:9" x14ac:dyDescent="0.25">
      <c r="A381" s="250">
        <v>98</v>
      </c>
      <c r="B381" s="248" t="s">
        <v>78</v>
      </c>
      <c r="C381" s="248" t="s">
        <v>297</v>
      </c>
      <c r="D381" s="247" t="str">
        <f t="shared" si="5"/>
        <v>Orlando, FL</v>
      </c>
      <c r="E381" s="262" t="s">
        <v>459</v>
      </c>
      <c r="F381" s="255">
        <v>45566</v>
      </c>
      <c r="G381" s="255">
        <v>45657</v>
      </c>
      <c r="H381" s="258">
        <v>140</v>
      </c>
      <c r="I381" s="258">
        <v>80</v>
      </c>
    </row>
    <row r="382" spans="1:9" x14ac:dyDescent="0.25">
      <c r="A382" s="250">
        <v>98</v>
      </c>
      <c r="B382" s="248" t="s">
        <v>78</v>
      </c>
      <c r="C382" s="248" t="s">
        <v>297</v>
      </c>
      <c r="D382" s="247" t="str">
        <f t="shared" si="5"/>
        <v>Orlando, FL</v>
      </c>
      <c r="E382" s="262" t="s">
        <v>459</v>
      </c>
      <c r="F382" s="255">
        <v>45658</v>
      </c>
      <c r="G382" s="255">
        <v>45747</v>
      </c>
      <c r="H382" s="258">
        <v>169</v>
      </c>
      <c r="I382" s="258">
        <v>80</v>
      </c>
    </row>
    <row r="383" spans="1:9" x14ac:dyDescent="0.25">
      <c r="A383" s="250">
        <v>98</v>
      </c>
      <c r="B383" s="248" t="s">
        <v>78</v>
      </c>
      <c r="C383" s="248" t="s">
        <v>297</v>
      </c>
      <c r="D383" s="247" t="str">
        <f t="shared" si="5"/>
        <v>Orlando, FL</v>
      </c>
      <c r="E383" s="262" t="s">
        <v>459</v>
      </c>
      <c r="F383" s="255">
        <v>45748</v>
      </c>
      <c r="G383" s="255">
        <v>45930</v>
      </c>
      <c r="H383" s="258">
        <v>140</v>
      </c>
      <c r="I383" s="258">
        <v>80</v>
      </c>
    </row>
    <row r="384" spans="1:9" x14ac:dyDescent="0.25">
      <c r="A384" s="250">
        <v>98</v>
      </c>
      <c r="B384" s="248" t="s">
        <v>78</v>
      </c>
      <c r="C384" s="248" t="s">
        <v>297</v>
      </c>
      <c r="D384" s="247" t="str">
        <f t="shared" si="5"/>
        <v>Orlando, FL</v>
      </c>
      <c r="E384" s="262" t="s">
        <v>459</v>
      </c>
      <c r="F384" s="255">
        <v>45931</v>
      </c>
      <c r="G384" s="255">
        <v>46022</v>
      </c>
      <c r="H384" s="258">
        <v>140</v>
      </c>
      <c r="I384" s="258">
        <v>80</v>
      </c>
    </row>
    <row r="385" spans="1:9" x14ac:dyDescent="0.25">
      <c r="A385" s="250">
        <v>98</v>
      </c>
      <c r="B385" s="248" t="s">
        <v>78</v>
      </c>
      <c r="C385" s="248" t="s">
        <v>297</v>
      </c>
      <c r="D385" s="247" t="str">
        <f t="shared" si="5"/>
        <v>Orlando, FL</v>
      </c>
      <c r="E385" s="262" t="s">
        <v>459</v>
      </c>
      <c r="F385" s="255">
        <v>46023</v>
      </c>
      <c r="G385" s="255">
        <v>46112</v>
      </c>
      <c r="H385" s="258">
        <v>169</v>
      </c>
      <c r="I385" s="258">
        <v>80</v>
      </c>
    </row>
    <row r="386" spans="1:9" x14ac:dyDescent="0.25">
      <c r="A386" s="250">
        <v>98</v>
      </c>
      <c r="B386" s="248" t="s">
        <v>78</v>
      </c>
      <c r="C386" s="248" t="s">
        <v>297</v>
      </c>
      <c r="D386" s="247" t="str">
        <f t="shared" si="5"/>
        <v>Orlando, FL</v>
      </c>
      <c r="E386" s="262" t="s">
        <v>459</v>
      </c>
      <c r="F386" s="255">
        <v>46113</v>
      </c>
      <c r="G386" s="255">
        <v>46387</v>
      </c>
      <c r="H386" s="258">
        <v>140</v>
      </c>
      <c r="I386" s="258">
        <v>80</v>
      </c>
    </row>
    <row r="387" spans="1:9" x14ac:dyDescent="0.25">
      <c r="A387" s="249">
        <v>100</v>
      </c>
      <c r="B387" s="247" t="s">
        <v>78</v>
      </c>
      <c r="C387" s="247" t="s">
        <v>300</v>
      </c>
      <c r="D387" s="247" t="str">
        <f t="shared" si="5"/>
        <v>Panama City, FL</v>
      </c>
      <c r="E387" s="261" t="s">
        <v>461</v>
      </c>
      <c r="F387" s="254">
        <v>45566</v>
      </c>
      <c r="G387" s="254">
        <v>45716</v>
      </c>
      <c r="H387" s="257">
        <v>110</v>
      </c>
      <c r="I387" s="257">
        <v>80</v>
      </c>
    </row>
    <row r="388" spans="1:9" x14ac:dyDescent="0.25">
      <c r="A388" s="249">
        <v>100</v>
      </c>
      <c r="B388" s="247" t="s">
        <v>78</v>
      </c>
      <c r="C388" s="247" t="s">
        <v>300</v>
      </c>
      <c r="D388" s="247" t="str">
        <f t="shared" si="5"/>
        <v>Panama City, FL</v>
      </c>
      <c r="E388" s="261" t="s">
        <v>461</v>
      </c>
      <c r="F388" s="254">
        <v>45717</v>
      </c>
      <c r="G388" s="254">
        <v>45808</v>
      </c>
      <c r="H388" s="257">
        <v>147</v>
      </c>
      <c r="I388" s="257">
        <v>80</v>
      </c>
    </row>
    <row r="389" spans="1:9" x14ac:dyDescent="0.25">
      <c r="A389" s="249">
        <v>100</v>
      </c>
      <c r="B389" s="247" t="s">
        <v>78</v>
      </c>
      <c r="C389" s="247" t="s">
        <v>300</v>
      </c>
      <c r="D389" s="247" t="str">
        <f t="shared" ref="D389:D458" si="6">$C389&amp;","&amp;" "&amp;$B389</f>
        <v>Panama City, FL</v>
      </c>
      <c r="E389" s="261" t="s">
        <v>461</v>
      </c>
      <c r="F389" s="254">
        <v>45809</v>
      </c>
      <c r="G389" s="254">
        <v>45869</v>
      </c>
      <c r="H389" s="257">
        <v>194</v>
      </c>
      <c r="I389" s="257">
        <v>80</v>
      </c>
    </row>
    <row r="390" spans="1:9" x14ac:dyDescent="0.25">
      <c r="A390" s="249">
        <v>100</v>
      </c>
      <c r="B390" s="247" t="s">
        <v>78</v>
      </c>
      <c r="C390" s="247" t="s">
        <v>300</v>
      </c>
      <c r="D390" s="247" t="str">
        <f t="shared" si="6"/>
        <v>Panama City, FL</v>
      </c>
      <c r="E390" s="261" t="s">
        <v>461</v>
      </c>
      <c r="F390" s="254">
        <v>45870</v>
      </c>
      <c r="G390" s="254">
        <v>45930</v>
      </c>
      <c r="H390" s="257">
        <v>110</v>
      </c>
      <c r="I390" s="257">
        <v>80</v>
      </c>
    </row>
    <row r="391" spans="1:9" x14ac:dyDescent="0.25">
      <c r="A391" s="249">
        <v>100</v>
      </c>
      <c r="B391" s="247" t="s">
        <v>78</v>
      </c>
      <c r="C391" s="247" t="s">
        <v>300</v>
      </c>
      <c r="D391" s="247" t="str">
        <f t="shared" si="6"/>
        <v>Panama City, FL</v>
      </c>
      <c r="E391" s="261" t="s">
        <v>461</v>
      </c>
      <c r="F391" s="254">
        <v>45931</v>
      </c>
      <c r="G391" s="254">
        <v>46081</v>
      </c>
      <c r="H391" s="257">
        <v>110</v>
      </c>
      <c r="I391" s="257">
        <v>80</v>
      </c>
    </row>
    <row r="392" spans="1:9" x14ac:dyDescent="0.25">
      <c r="A392" s="249">
        <v>100</v>
      </c>
      <c r="B392" s="247" t="s">
        <v>78</v>
      </c>
      <c r="C392" s="247" t="s">
        <v>300</v>
      </c>
      <c r="D392" s="247" t="str">
        <f t="shared" si="6"/>
        <v>Panama City, FL</v>
      </c>
      <c r="E392" s="261" t="s">
        <v>461</v>
      </c>
      <c r="F392" s="254">
        <v>46082</v>
      </c>
      <c r="G392" s="254">
        <v>46173</v>
      </c>
      <c r="H392" s="257">
        <v>147</v>
      </c>
      <c r="I392" s="257">
        <v>80</v>
      </c>
    </row>
    <row r="393" spans="1:9" x14ac:dyDescent="0.25">
      <c r="A393" s="249">
        <v>100</v>
      </c>
      <c r="B393" s="247" t="s">
        <v>78</v>
      </c>
      <c r="C393" s="247" t="s">
        <v>300</v>
      </c>
      <c r="D393" s="247" t="str">
        <f t="shared" si="6"/>
        <v>Panama City, FL</v>
      </c>
      <c r="E393" s="261" t="s">
        <v>461</v>
      </c>
      <c r="F393" s="254">
        <v>46174</v>
      </c>
      <c r="G393" s="254">
        <v>46234</v>
      </c>
      <c r="H393" s="257">
        <v>194</v>
      </c>
      <c r="I393" s="257">
        <v>80</v>
      </c>
    </row>
    <row r="394" spans="1:9" x14ac:dyDescent="0.25">
      <c r="A394" s="249">
        <v>100</v>
      </c>
      <c r="B394" s="247" t="s">
        <v>78</v>
      </c>
      <c r="C394" s="247" t="s">
        <v>300</v>
      </c>
      <c r="D394" s="247" t="str">
        <f t="shared" si="6"/>
        <v>Panama City, FL</v>
      </c>
      <c r="E394" s="261" t="s">
        <v>461</v>
      </c>
      <c r="F394" s="254">
        <v>46235</v>
      </c>
      <c r="G394" s="254">
        <v>46387</v>
      </c>
      <c r="H394" s="257">
        <v>110</v>
      </c>
      <c r="I394" s="257">
        <v>80</v>
      </c>
    </row>
    <row r="395" spans="1:9" x14ac:dyDescent="0.25">
      <c r="A395" s="250">
        <v>101</v>
      </c>
      <c r="B395" s="248" t="s">
        <v>78</v>
      </c>
      <c r="C395" s="248" t="s">
        <v>304</v>
      </c>
      <c r="D395" s="247" t="str">
        <f t="shared" si="6"/>
        <v>Pensacola , FL</v>
      </c>
      <c r="E395" s="262" t="s">
        <v>462</v>
      </c>
      <c r="F395" s="255">
        <v>45566</v>
      </c>
      <c r="G395" s="255">
        <v>45716</v>
      </c>
      <c r="H395" s="258">
        <v>120</v>
      </c>
      <c r="I395" s="258">
        <v>74</v>
      </c>
    </row>
    <row r="396" spans="1:9" x14ac:dyDescent="0.25">
      <c r="A396" s="250">
        <v>101</v>
      </c>
      <c r="B396" s="248" t="s">
        <v>78</v>
      </c>
      <c r="C396" s="248" t="s">
        <v>304</v>
      </c>
      <c r="D396" s="247" t="str">
        <f t="shared" si="6"/>
        <v>Pensacola , FL</v>
      </c>
      <c r="E396" s="262" t="s">
        <v>462</v>
      </c>
      <c r="F396" s="255">
        <v>45717</v>
      </c>
      <c r="G396" s="255">
        <v>45808</v>
      </c>
      <c r="H396" s="258">
        <v>149</v>
      </c>
      <c r="I396" s="258">
        <v>74</v>
      </c>
    </row>
    <row r="397" spans="1:9" x14ac:dyDescent="0.25">
      <c r="A397" s="250">
        <v>101</v>
      </c>
      <c r="B397" s="248" t="s">
        <v>78</v>
      </c>
      <c r="C397" s="248" t="s">
        <v>304</v>
      </c>
      <c r="D397" s="247" t="str">
        <f t="shared" si="6"/>
        <v>Pensacola , FL</v>
      </c>
      <c r="E397" s="262" t="s">
        <v>462</v>
      </c>
      <c r="F397" s="255">
        <v>45809</v>
      </c>
      <c r="G397" s="255">
        <v>45869</v>
      </c>
      <c r="H397" s="258">
        <v>190</v>
      </c>
      <c r="I397" s="258">
        <v>74</v>
      </c>
    </row>
    <row r="398" spans="1:9" x14ac:dyDescent="0.25">
      <c r="A398" s="250">
        <v>101</v>
      </c>
      <c r="B398" s="248" t="s">
        <v>78</v>
      </c>
      <c r="C398" s="248" t="s">
        <v>304</v>
      </c>
      <c r="D398" s="247" t="str">
        <f t="shared" si="6"/>
        <v>Pensacola , FL</v>
      </c>
      <c r="E398" s="262" t="s">
        <v>462</v>
      </c>
      <c r="F398" s="255">
        <v>45870</v>
      </c>
      <c r="G398" s="255">
        <v>45930</v>
      </c>
      <c r="H398" s="258">
        <v>120</v>
      </c>
      <c r="I398" s="258">
        <v>74</v>
      </c>
    </row>
    <row r="399" spans="1:9" x14ac:dyDescent="0.25">
      <c r="A399" s="250">
        <v>101</v>
      </c>
      <c r="B399" s="248" t="s">
        <v>78</v>
      </c>
      <c r="C399" s="248" t="s">
        <v>304</v>
      </c>
      <c r="D399" s="247" t="str">
        <f t="shared" si="6"/>
        <v>Pensacola , FL</v>
      </c>
      <c r="E399" s="262" t="s">
        <v>462</v>
      </c>
      <c r="F399" s="255">
        <v>45931</v>
      </c>
      <c r="G399" s="255">
        <v>46081</v>
      </c>
      <c r="H399" s="258">
        <v>120</v>
      </c>
      <c r="I399" s="258">
        <v>74</v>
      </c>
    </row>
    <row r="400" spans="1:9" x14ac:dyDescent="0.25">
      <c r="A400" s="250">
        <v>101</v>
      </c>
      <c r="B400" s="248" t="s">
        <v>78</v>
      </c>
      <c r="C400" s="248" t="s">
        <v>304</v>
      </c>
      <c r="D400" s="247" t="str">
        <f t="shared" si="6"/>
        <v>Pensacola , FL</v>
      </c>
      <c r="E400" s="262" t="s">
        <v>462</v>
      </c>
      <c r="F400" s="255">
        <v>46082</v>
      </c>
      <c r="G400" s="255">
        <v>46173</v>
      </c>
      <c r="H400" s="258">
        <v>149</v>
      </c>
      <c r="I400" s="258">
        <v>74</v>
      </c>
    </row>
    <row r="401" spans="1:9" x14ac:dyDescent="0.25">
      <c r="A401" s="250">
        <v>101</v>
      </c>
      <c r="B401" s="248" t="s">
        <v>78</v>
      </c>
      <c r="C401" s="248" t="s">
        <v>304</v>
      </c>
      <c r="D401" s="247" t="str">
        <f t="shared" si="6"/>
        <v>Pensacola , FL</v>
      </c>
      <c r="E401" s="262" t="s">
        <v>462</v>
      </c>
      <c r="F401" s="255">
        <v>46174</v>
      </c>
      <c r="G401" s="255">
        <v>46234</v>
      </c>
      <c r="H401" s="258">
        <v>190</v>
      </c>
      <c r="I401" s="258">
        <v>74</v>
      </c>
    </row>
    <row r="402" spans="1:9" x14ac:dyDescent="0.25">
      <c r="A402" s="250">
        <v>101</v>
      </c>
      <c r="B402" s="248" t="s">
        <v>78</v>
      </c>
      <c r="C402" s="248" t="s">
        <v>304</v>
      </c>
      <c r="D402" s="247" t="str">
        <f t="shared" si="6"/>
        <v>Pensacola , FL</v>
      </c>
      <c r="E402" s="262" t="s">
        <v>462</v>
      </c>
      <c r="F402" s="255">
        <v>46235</v>
      </c>
      <c r="G402" s="255">
        <v>46387</v>
      </c>
      <c r="H402" s="258">
        <v>120</v>
      </c>
      <c r="I402" s="258">
        <v>74</v>
      </c>
    </row>
    <row r="403" spans="1:9" x14ac:dyDescent="0.25">
      <c r="A403" s="249">
        <v>102</v>
      </c>
      <c r="B403" s="247" t="s">
        <v>78</v>
      </c>
      <c r="C403" s="247" t="s">
        <v>321</v>
      </c>
      <c r="D403" s="247" t="str">
        <f t="shared" si="6"/>
        <v>Punta Gorda, FL</v>
      </c>
      <c r="E403" s="261" t="s">
        <v>158</v>
      </c>
      <c r="F403" s="254">
        <v>45566</v>
      </c>
      <c r="G403" s="254">
        <v>45688</v>
      </c>
      <c r="H403" s="257">
        <v>124</v>
      </c>
      <c r="I403" s="257">
        <v>74</v>
      </c>
    </row>
    <row r="404" spans="1:9" x14ac:dyDescent="0.25">
      <c r="A404" s="249">
        <v>102</v>
      </c>
      <c r="B404" s="247" t="s">
        <v>78</v>
      </c>
      <c r="C404" s="247" t="s">
        <v>321</v>
      </c>
      <c r="D404" s="247" t="str">
        <f t="shared" si="6"/>
        <v>Punta Gorda, FL</v>
      </c>
      <c r="E404" s="261" t="s">
        <v>158</v>
      </c>
      <c r="F404" s="254">
        <v>45689</v>
      </c>
      <c r="G404" s="254">
        <v>45747</v>
      </c>
      <c r="H404" s="257">
        <v>192</v>
      </c>
      <c r="I404" s="257">
        <v>74</v>
      </c>
    </row>
    <row r="405" spans="1:9" x14ac:dyDescent="0.25">
      <c r="A405" s="249">
        <v>102</v>
      </c>
      <c r="B405" s="247" t="s">
        <v>78</v>
      </c>
      <c r="C405" s="247" t="s">
        <v>321</v>
      </c>
      <c r="D405" s="247" t="str">
        <f t="shared" si="6"/>
        <v>Punta Gorda, FL</v>
      </c>
      <c r="E405" s="261" t="s">
        <v>158</v>
      </c>
      <c r="F405" s="254">
        <v>45748</v>
      </c>
      <c r="G405" s="254">
        <v>45930</v>
      </c>
      <c r="H405" s="257">
        <v>124</v>
      </c>
      <c r="I405" s="257">
        <v>74</v>
      </c>
    </row>
    <row r="406" spans="1:9" x14ac:dyDescent="0.25">
      <c r="A406" s="249">
        <v>102</v>
      </c>
      <c r="B406" s="247" t="s">
        <v>78</v>
      </c>
      <c r="C406" s="247" t="s">
        <v>321</v>
      </c>
      <c r="D406" s="247" t="str">
        <f t="shared" si="6"/>
        <v>Punta Gorda, FL</v>
      </c>
      <c r="E406" s="261" t="s">
        <v>158</v>
      </c>
      <c r="F406" s="254">
        <v>45931</v>
      </c>
      <c r="G406" s="254">
        <v>46053</v>
      </c>
      <c r="H406" s="257">
        <v>124</v>
      </c>
      <c r="I406" s="257">
        <v>74</v>
      </c>
    </row>
    <row r="407" spans="1:9" x14ac:dyDescent="0.25">
      <c r="A407" s="249">
        <v>102</v>
      </c>
      <c r="B407" s="247" t="s">
        <v>78</v>
      </c>
      <c r="C407" s="247" t="s">
        <v>321</v>
      </c>
      <c r="D407" s="247" t="str">
        <f t="shared" si="6"/>
        <v>Punta Gorda, FL</v>
      </c>
      <c r="E407" s="261" t="s">
        <v>158</v>
      </c>
      <c r="F407" s="254">
        <v>46054</v>
      </c>
      <c r="G407" s="254">
        <v>46112</v>
      </c>
      <c r="H407" s="257">
        <v>192</v>
      </c>
      <c r="I407" s="257">
        <v>74</v>
      </c>
    </row>
    <row r="408" spans="1:9" x14ac:dyDescent="0.25">
      <c r="A408" s="249">
        <v>102</v>
      </c>
      <c r="B408" s="247" t="s">
        <v>78</v>
      </c>
      <c r="C408" s="247" t="s">
        <v>321</v>
      </c>
      <c r="D408" s="247" t="str">
        <f t="shared" si="6"/>
        <v>Punta Gorda, FL</v>
      </c>
      <c r="E408" s="261" t="s">
        <v>158</v>
      </c>
      <c r="F408" s="254">
        <v>46113</v>
      </c>
      <c r="G408" s="254">
        <v>46387</v>
      </c>
      <c r="H408" s="257">
        <v>124</v>
      </c>
      <c r="I408" s="257">
        <v>74</v>
      </c>
    </row>
    <row r="409" spans="1:9" x14ac:dyDescent="0.25">
      <c r="A409" s="250">
        <v>103</v>
      </c>
      <c r="B409" s="248" t="s">
        <v>78</v>
      </c>
      <c r="C409" s="248" t="s">
        <v>344</v>
      </c>
      <c r="D409" s="247" t="str">
        <f t="shared" si="6"/>
        <v>Sarasota, FL</v>
      </c>
      <c r="E409" s="262" t="s">
        <v>344</v>
      </c>
      <c r="F409" s="255">
        <v>45566</v>
      </c>
      <c r="G409" s="255">
        <v>45688</v>
      </c>
      <c r="H409" s="258">
        <v>145</v>
      </c>
      <c r="I409" s="258">
        <v>86</v>
      </c>
    </row>
    <row r="410" spans="1:9" x14ac:dyDescent="0.25">
      <c r="A410" s="250">
        <v>103</v>
      </c>
      <c r="B410" s="248" t="s">
        <v>78</v>
      </c>
      <c r="C410" s="248" t="s">
        <v>344</v>
      </c>
      <c r="D410" s="247" t="str">
        <f t="shared" si="6"/>
        <v>Sarasota, FL</v>
      </c>
      <c r="E410" s="262" t="s">
        <v>344</v>
      </c>
      <c r="F410" s="255">
        <v>45689</v>
      </c>
      <c r="G410" s="255">
        <v>45777</v>
      </c>
      <c r="H410" s="258">
        <v>205</v>
      </c>
      <c r="I410" s="258">
        <v>86</v>
      </c>
    </row>
    <row r="411" spans="1:9" x14ac:dyDescent="0.25">
      <c r="A411" s="250">
        <v>103</v>
      </c>
      <c r="B411" s="248" t="s">
        <v>78</v>
      </c>
      <c r="C411" s="248" t="s">
        <v>344</v>
      </c>
      <c r="D411" s="247" t="str">
        <f t="shared" si="6"/>
        <v>Sarasota, FL</v>
      </c>
      <c r="E411" s="262" t="s">
        <v>344</v>
      </c>
      <c r="F411" s="255">
        <v>45778</v>
      </c>
      <c r="G411" s="255">
        <v>45930</v>
      </c>
      <c r="H411" s="258">
        <v>131</v>
      </c>
      <c r="I411" s="258">
        <v>86</v>
      </c>
    </row>
    <row r="412" spans="1:9" x14ac:dyDescent="0.25">
      <c r="A412" s="250">
        <v>103</v>
      </c>
      <c r="B412" s="248" t="s">
        <v>78</v>
      </c>
      <c r="C412" s="248" t="s">
        <v>344</v>
      </c>
      <c r="D412" s="247" t="str">
        <f t="shared" si="6"/>
        <v>Sarasota, FL</v>
      </c>
      <c r="E412" s="262" t="s">
        <v>344</v>
      </c>
      <c r="F412" s="255">
        <v>45931</v>
      </c>
      <c r="G412" s="255">
        <v>46053</v>
      </c>
      <c r="H412" s="258">
        <v>145</v>
      </c>
      <c r="I412" s="258">
        <v>86</v>
      </c>
    </row>
    <row r="413" spans="1:9" x14ac:dyDescent="0.25">
      <c r="A413" s="250">
        <v>103</v>
      </c>
      <c r="B413" s="248" t="s">
        <v>78</v>
      </c>
      <c r="C413" s="248" t="s">
        <v>344</v>
      </c>
      <c r="D413" s="247" t="str">
        <f t="shared" si="6"/>
        <v>Sarasota, FL</v>
      </c>
      <c r="E413" s="262" t="s">
        <v>344</v>
      </c>
      <c r="F413" s="255">
        <v>46054</v>
      </c>
      <c r="G413" s="255">
        <v>46142</v>
      </c>
      <c r="H413" s="258">
        <v>205</v>
      </c>
      <c r="I413" s="258">
        <v>86</v>
      </c>
    </row>
    <row r="414" spans="1:9" x14ac:dyDescent="0.25">
      <c r="A414" s="250">
        <v>103</v>
      </c>
      <c r="B414" s="248" t="s">
        <v>78</v>
      </c>
      <c r="C414" s="248" t="s">
        <v>344</v>
      </c>
      <c r="D414" s="247" t="str">
        <f t="shared" si="6"/>
        <v>Sarasota, FL</v>
      </c>
      <c r="E414" s="262" t="s">
        <v>344</v>
      </c>
      <c r="F414" s="255">
        <v>46143</v>
      </c>
      <c r="G414" s="255">
        <v>46387</v>
      </c>
      <c r="H414" s="258">
        <v>131</v>
      </c>
      <c r="I414" s="258">
        <v>86</v>
      </c>
    </row>
    <row r="415" spans="1:9" x14ac:dyDescent="0.25">
      <c r="A415" s="249">
        <v>104</v>
      </c>
      <c r="B415" s="247" t="s">
        <v>78</v>
      </c>
      <c r="C415" s="247" t="s">
        <v>349</v>
      </c>
      <c r="D415" s="247" t="str">
        <f t="shared" si="6"/>
        <v>Sebring, FL</v>
      </c>
      <c r="E415" s="261" t="s">
        <v>463</v>
      </c>
      <c r="F415" s="254">
        <v>45566</v>
      </c>
      <c r="G415" s="254">
        <v>45688</v>
      </c>
      <c r="H415" s="257">
        <v>126</v>
      </c>
      <c r="I415" s="257">
        <v>74</v>
      </c>
    </row>
    <row r="416" spans="1:9" x14ac:dyDescent="0.25">
      <c r="A416" s="249">
        <v>104</v>
      </c>
      <c r="B416" s="247" t="s">
        <v>78</v>
      </c>
      <c r="C416" s="247" t="s">
        <v>349</v>
      </c>
      <c r="D416" s="247" t="str">
        <f t="shared" si="6"/>
        <v>Sebring, FL</v>
      </c>
      <c r="E416" s="261" t="s">
        <v>463</v>
      </c>
      <c r="F416" s="254">
        <v>45689</v>
      </c>
      <c r="G416" s="254">
        <v>45747</v>
      </c>
      <c r="H416" s="257">
        <v>219</v>
      </c>
      <c r="I416" s="257">
        <v>74</v>
      </c>
    </row>
    <row r="417" spans="1:9" x14ac:dyDescent="0.25">
      <c r="A417" s="249">
        <v>104</v>
      </c>
      <c r="B417" s="247" t="s">
        <v>78</v>
      </c>
      <c r="C417" s="247" t="s">
        <v>349</v>
      </c>
      <c r="D417" s="247" t="str">
        <f t="shared" si="6"/>
        <v>Sebring, FL</v>
      </c>
      <c r="E417" s="261" t="s">
        <v>463</v>
      </c>
      <c r="F417" s="254">
        <v>45748</v>
      </c>
      <c r="G417" s="254">
        <v>45930</v>
      </c>
      <c r="H417" s="257">
        <v>126</v>
      </c>
      <c r="I417" s="257">
        <v>74</v>
      </c>
    </row>
    <row r="418" spans="1:9" x14ac:dyDescent="0.25">
      <c r="A418" s="249">
        <v>104</v>
      </c>
      <c r="B418" s="247" t="s">
        <v>78</v>
      </c>
      <c r="C418" s="247" t="s">
        <v>349</v>
      </c>
      <c r="D418" s="247" t="str">
        <f t="shared" si="6"/>
        <v>Sebring, FL</v>
      </c>
      <c r="E418" s="261" t="s">
        <v>463</v>
      </c>
      <c r="F418" s="254">
        <v>45931</v>
      </c>
      <c r="G418" s="254">
        <v>46053</v>
      </c>
      <c r="H418" s="257">
        <v>126</v>
      </c>
      <c r="I418" s="257">
        <v>74</v>
      </c>
    </row>
    <row r="419" spans="1:9" x14ac:dyDescent="0.25">
      <c r="A419" s="249">
        <v>104</v>
      </c>
      <c r="B419" s="247" t="s">
        <v>78</v>
      </c>
      <c r="C419" s="247" t="s">
        <v>349</v>
      </c>
      <c r="D419" s="247" t="str">
        <f t="shared" si="6"/>
        <v>Sebring, FL</v>
      </c>
      <c r="E419" s="261" t="s">
        <v>463</v>
      </c>
      <c r="F419" s="254">
        <v>46054</v>
      </c>
      <c r="G419" s="254">
        <v>46112</v>
      </c>
      <c r="H419" s="257">
        <v>219</v>
      </c>
      <c r="I419" s="257">
        <v>74</v>
      </c>
    </row>
    <row r="420" spans="1:9" x14ac:dyDescent="0.25">
      <c r="A420" s="249">
        <v>104</v>
      </c>
      <c r="B420" s="247" t="s">
        <v>78</v>
      </c>
      <c r="C420" s="247" t="s">
        <v>349</v>
      </c>
      <c r="D420" s="247" t="str">
        <f t="shared" si="6"/>
        <v>Sebring, FL</v>
      </c>
      <c r="E420" s="261" t="s">
        <v>463</v>
      </c>
      <c r="F420" s="254">
        <v>46113</v>
      </c>
      <c r="G420" s="254">
        <v>46387</v>
      </c>
      <c r="H420" s="257">
        <v>126</v>
      </c>
      <c r="I420" s="257">
        <v>74</v>
      </c>
    </row>
    <row r="421" spans="1:9" x14ac:dyDescent="0.25">
      <c r="A421" s="250">
        <v>105</v>
      </c>
      <c r="B421" s="248" t="s">
        <v>78</v>
      </c>
      <c r="C421" s="248" t="s">
        <v>360</v>
      </c>
      <c r="D421" s="247" t="str">
        <f t="shared" si="6"/>
        <v>St. Augustine, FL</v>
      </c>
      <c r="E421" s="262" t="s">
        <v>464</v>
      </c>
      <c r="F421" s="255">
        <v>45566</v>
      </c>
      <c r="G421" s="255">
        <v>45626</v>
      </c>
      <c r="H421" s="258">
        <v>151</v>
      </c>
      <c r="I421" s="258">
        <v>80</v>
      </c>
    </row>
    <row r="422" spans="1:9" x14ac:dyDescent="0.25">
      <c r="A422" s="250">
        <v>105</v>
      </c>
      <c r="B422" s="248" t="s">
        <v>78</v>
      </c>
      <c r="C422" s="248" t="s">
        <v>360</v>
      </c>
      <c r="D422" s="247" t="str">
        <f t="shared" si="6"/>
        <v>St. Augustine, FL</v>
      </c>
      <c r="E422" s="262" t="s">
        <v>464</v>
      </c>
      <c r="F422" s="255">
        <v>45627</v>
      </c>
      <c r="G422" s="255">
        <v>45747</v>
      </c>
      <c r="H422" s="258">
        <v>170</v>
      </c>
      <c r="I422" s="258">
        <v>80</v>
      </c>
    </row>
    <row r="423" spans="1:9" x14ac:dyDescent="0.25">
      <c r="A423" s="250">
        <v>105</v>
      </c>
      <c r="B423" s="248" t="s">
        <v>78</v>
      </c>
      <c r="C423" s="248" t="s">
        <v>360</v>
      </c>
      <c r="D423" s="247" t="str">
        <f t="shared" si="6"/>
        <v>St. Augustine, FL</v>
      </c>
      <c r="E423" s="262" t="s">
        <v>464</v>
      </c>
      <c r="F423" s="255">
        <v>45748</v>
      </c>
      <c r="G423" s="255">
        <v>45930</v>
      </c>
      <c r="H423" s="258">
        <v>151</v>
      </c>
      <c r="I423" s="258">
        <v>80</v>
      </c>
    </row>
    <row r="424" spans="1:9" x14ac:dyDescent="0.25">
      <c r="A424" s="250">
        <v>105</v>
      </c>
      <c r="B424" s="248" t="s">
        <v>78</v>
      </c>
      <c r="C424" s="248" t="s">
        <v>360</v>
      </c>
      <c r="D424" s="247" t="str">
        <f t="shared" si="6"/>
        <v>St. Augustine, FL</v>
      </c>
      <c r="E424" s="262" t="s">
        <v>464</v>
      </c>
      <c r="F424" s="255">
        <v>45931</v>
      </c>
      <c r="G424" s="255">
        <v>45991</v>
      </c>
      <c r="H424" s="258">
        <v>151</v>
      </c>
      <c r="I424" s="258">
        <v>80</v>
      </c>
    </row>
    <row r="425" spans="1:9" x14ac:dyDescent="0.25">
      <c r="A425" s="250">
        <v>105</v>
      </c>
      <c r="B425" s="248" t="s">
        <v>78</v>
      </c>
      <c r="C425" s="248" t="s">
        <v>360</v>
      </c>
      <c r="D425" s="247" t="str">
        <f t="shared" si="6"/>
        <v>St. Augustine, FL</v>
      </c>
      <c r="E425" s="262" t="s">
        <v>464</v>
      </c>
      <c r="F425" s="255">
        <v>45992</v>
      </c>
      <c r="G425" s="255">
        <v>46112</v>
      </c>
      <c r="H425" s="258">
        <v>170</v>
      </c>
      <c r="I425" s="258">
        <v>80</v>
      </c>
    </row>
    <row r="426" spans="1:9" x14ac:dyDescent="0.25">
      <c r="A426" s="250">
        <v>105</v>
      </c>
      <c r="B426" s="248" t="s">
        <v>78</v>
      </c>
      <c r="C426" s="248" t="s">
        <v>360</v>
      </c>
      <c r="D426" s="247" t="str">
        <f t="shared" si="6"/>
        <v>St. Augustine, FL</v>
      </c>
      <c r="E426" s="262" t="s">
        <v>464</v>
      </c>
      <c r="F426" s="255">
        <v>46113</v>
      </c>
      <c r="G426" s="255">
        <v>46387</v>
      </c>
      <c r="H426" s="258">
        <v>151</v>
      </c>
      <c r="I426" s="258">
        <v>80</v>
      </c>
    </row>
    <row r="427" spans="1:9" x14ac:dyDescent="0.25">
      <c r="A427" s="250"/>
      <c r="B427" s="248" t="s">
        <v>78</v>
      </c>
      <c r="C427" s="248" t="s">
        <v>1146</v>
      </c>
      <c r="D427" s="247" t="str">
        <f t="shared" si="6"/>
        <v>Saint Pete Beach , FL</v>
      </c>
      <c r="E427" s="261" t="s">
        <v>467</v>
      </c>
      <c r="F427" s="254">
        <v>45566</v>
      </c>
      <c r="G427" s="254">
        <v>45688</v>
      </c>
      <c r="H427" s="257">
        <v>148</v>
      </c>
      <c r="I427" s="257">
        <v>80</v>
      </c>
    </row>
    <row r="428" spans="1:9" x14ac:dyDescent="0.25">
      <c r="A428" s="250"/>
      <c r="B428" s="248" t="s">
        <v>78</v>
      </c>
      <c r="C428" s="248" t="s">
        <v>1146</v>
      </c>
      <c r="D428" s="247" t="str">
        <f t="shared" si="6"/>
        <v>Saint Pete Beach , FL</v>
      </c>
      <c r="E428" s="261" t="s">
        <v>467</v>
      </c>
      <c r="F428" s="254">
        <v>45689</v>
      </c>
      <c r="G428" s="254">
        <v>45777</v>
      </c>
      <c r="H428" s="257">
        <v>200</v>
      </c>
      <c r="I428" s="257">
        <v>80</v>
      </c>
    </row>
    <row r="429" spans="1:9" x14ac:dyDescent="0.25">
      <c r="A429" s="250"/>
      <c r="B429" s="248" t="s">
        <v>78</v>
      </c>
      <c r="C429" s="248" t="s">
        <v>1146</v>
      </c>
      <c r="D429" s="247" t="str">
        <f t="shared" si="6"/>
        <v>Saint Pete Beach , FL</v>
      </c>
      <c r="E429" s="261" t="s">
        <v>467</v>
      </c>
      <c r="F429" s="254">
        <v>45778</v>
      </c>
      <c r="G429" s="254">
        <v>45930</v>
      </c>
      <c r="H429" s="257">
        <v>148</v>
      </c>
      <c r="I429" s="257">
        <v>80</v>
      </c>
    </row>
    <row r="430" spans="1:9" x14ac:dyDescent="0.25">
      <c r="A430" s="250"/>
      <c r="B430" s="248" t="s">
        <v>78</v>
      </c>
      <c r="C430" s="248" t="s">
        <v>1146</v>
      </c>
      <c r="D430" s="247" t="str">
        <f t="shared" si="6"/>
        <v>Saint Pete Beach , FL</v>
      </c>
      <c r="E430" s="261" t="s">
        <v>467</v>
      </c>
      <c r="F430" s="254">
        <v>45931</v>
      </c>
      <c r="G430" s="254">
        <v>46053</v>
      </c>
      <c r="H430" s="257">
        <v>148</v>
      </c>
      <c r="I430" s="257">
        <v>80</v>
      </c>
    </row>
    <row r="431" spans="1:9" x14ac:dyDescent="0.25">
      <c r="A431" s="250"/>
      <c r="B431" s="248" t="s">
        <v>78</v>
      </c>
      <c r="C431" s="248" t="s">
        <v>1146</v>
      </c>
      <c r="D431" s="247" t="str">
        <f t="shared" si="6"/>
        <v>Saint Pete Beach , FL</v>
      </c>
      <c r="E431" s="261" t="s">
        <v>467</v>
      </c>
      <c r="F431" s="254">
        <v>46054</v>
      </c>
      <c r="G431" s="254">
        <v>46142</v>
      </c>
      <c r="H431" s="257">
        <v>200</v>
      </c>
      <c r="I431" s="257">
        <v>80</v>
      </c>
    </row>
    <row r="432" spans="1:9" x14ac:dyDescent="0.25">
      <c r="A432" s="250"/>
      <c r="B432" s="248" t="s">
        <v>78</v>
      </c>
      <c r="C432" s="248" t="s">
        <v>1146</v>
      </c>
      <c r="D432" s="247" t="str">
        <f t="shared" si="6"/>
        <v>Saint Pete Beach , FL</v>
      </c>
      <c r="E432" s="261" t="s">
        <v>467</v>
      </c>
      <c r="F432" s="254">
        <v>46143</v>
      </c>
      <c r="G432" s="254">
        <v>46387</v>
      </c>
      <c r="H432" s="257">
        <v>148</v>
      </c>
      <c r="I432" s="257">
        <v>80</v>
      </c>
    </row>
    <row r="433" spans="1:9" x14ac:dyDescent="0.25">
      <c r="A433" s="249">
        <v>106</v>
      </c>
      <c r="B433" s="247" t="s">
        <v>78</v>
      </c>
      <c r="C433" s="247" t="s">
        <v>367</v>
      </c>
      <c r="D433" s="247" t="str">
        <f t="shared" si="6"/>
        <v>Stuart, FL</v>
      </c>
      <c r="E433" s="261" t="s">
        <v>465</v>
      </c>
      <c r="F433" s="254">
        <v>45566</v>
      </c>
      <c r="G433" s="254">
        <v>45688</v>
      </c>
      <c r="H433" s="257">
        <v>129</v>
      </c>
      <c r="I433" s="257">
        <v>80</v>
      </c>
    </row>
    <row r="434" spans="1:9" x14ac:dyDescent="0.25">
      <c r="A434" s="249">
        <v>106</v>
      </c>
      <c r="B434" s="247" t="s">
        <v>78</v>
      </c>
      <c r="C434" s="247" t="s">
        <v>367</v>
      </c>
      <c r="D434" s="247" t="str">
        <f t="shared" si="6"/>
        <v>Stuart, FL</v>
      </c>
      <c r="E434" s="261" t="s">
        <v>465</v>
      </c>
      <c r="F434" s="254">
        <v>45689</v>
      </c>
      <c r="G434" s="254">
        <v>45747</v>
      </c>
      <c r="H434" s="257">
        <v>214</v>
      </c>
      <c r="I434" s="257">
        <v>80</v>
      </c>
    </row>
    <row r="435" spans="1:9" x14ac:dyDescent="0.25">
      <c r="A435" s="249">
        <v>106</v>
      </c>
      <c r="B435" s="247" t="s">
        <v>78</v>
      </c>
      <c r="C435" s="247" t="s">
        <v>367</v>
      </c>
      <c r="D435" s="247" t="str">
        <f t="shared" si="6"/>
        <v>Stuart, FL</v>
      </c>
      <c r="E435" s="261" t="s">
        <v>465</v>
      </c>
      <c r="F435" s="254">
        <v>45748</v>
      </c>
      <c r="G435" s="254">
        <v>45930</v>
      </c>
      <c r="H435" s="257">
        <v>129</v>
      </c>
      <c r="I435" s="257">
        <v>80</v>
      </c>
    </row>
    <row r="436" spans="1:9" x14ac:dyDescent="0.25">
      <c r="A436" s="249">
        <v>106</v>
      </c>
      <c r="B436" s="247" t="s">
        <v>78</v>
      </c>
      <c r="C436" s="247" t="s">
        <v>367</v>
      </c>
      <c r="D436" s="247" t="str">
        <f t="shared" si="6"/>
        <v>Stuart, FL</v>
      </c>
      <c r="E436" s="261" t="s">
        <v>465</v>
      </c>
      <c r="F436" s="254">
        <v>45931</v>
      </c>
      <c r="G436" s="254">
        <v>46053</v>
      </c>
      <c r="H436" s="257">
        <v>129</v>
      </c>
      <c r="I436" s="257">
        <v>80</v>
      </c>
    </row>
    <row r="437" spans="1:9" x14ac:dyDescent="0.25">
      <c r="A437" s="249">
        <v>106</v>
      </c>
      <c r="B437" s="247" t="s">
        <v>78</v>
      </c>
      <c r="C437" s="247" t="s">
        <v>367</v>
      </c>
      <c r="D437" s="247" t="str">
        <f t="shared" si="6"/>
        <v>Stuart, FL</v>
      </c>
      <c r="E437" s="261" t="s">
        <v>465</v>
      </c>
      <c r="F437" s="254">
        <v>46054</v>
      </c>
      <c r="G437" s="254">
        <v>46112</v>
      </c>
      <c r="H437" s="257">
        <v>214</v>
      </c>
      <c r="I437" s="257">
        <v>80</v>
      </c>
    </row>
    <row r="438" spans="1:9" x14ac:dyDescent="0.25">
      <c r="A438" s="249">
        <v>106</v>
      </c>
      <c r="B438" s="247" t="s">
        <v>78</v>
      </c>
      <c r="C438" s="247" t="s">
        <v>367</v>
      </c>
      <c r="D438" s="247" t="str">
        <f t="shared" si="6"/>
        <v>Stuart, FL</v>
      </c>
      <c r="E438" s="261" t="s">
        <v>465</v>
      </c>
      <c r="F438" s="254">
        <v>46113</v>
      </c>
      <c r="G438" s="254">
        <v>46387</v>
      </c>
      <c r="H438" s="257">
        <v>129</v>
      </c>
      <c r="I438" s="257">
        <v>80</v>
      </c>
    </row>
    <row r="439" spans="1:9" x14ac:dyDescent="0.25">
      <c r="A439" s="250">
        <v>107</v>
      </c>
      <c r="B439" s="248" t="s">
        <v>78</v>
      </c>
      <c r="C439" s="248" t="s">
        <v>374</v>
      </c>
      <c r="D439" s="247" t="str">
        <f t="shared" si="6"/>
        <v>Tallahassee, FL</v>
      </c>
      <c r="E439" s="262" t="s">
        <v>466</v>
      </c>
      <c r="F439" s="255">
        <v>45566</v>
      </c>
      <c r="G439" s="255">
        <v>45657</v>
      </c>
      <c r="H439" s="258">
        <v>113</v>
      </c>
      <c r="I439" s="258">
        <v>80</v>
      </c>
    </row>
    <row r="440" spans="1:9" x14ac:dyDescent="0.25">
      <c r="A440" s="250">
        <v>107</v>
      </c>
      <c r="B440" s="248" t="s">
        <v>78</v>
      </c>
      <c r="C440" s="248" t="s">
        <v>374</v>
      </c>
      <c r="D440" s="247" t="str">
        <f t="shared" si="6"/>
        <v>Tallahassee, FL</v>
      </c>
      <c r="E440" s="262" t="s">
        <v>466</v>
      </c>
      <c r="F440" s="255">
        <v>45658</v>
      </c>
      <c r="G440" s="255">
        <v>45777</v>
      </c>
      <c r="H440" s="258">
        <v>138</v>
      </c>
      <c r="I440" s="258">
        <v>80</v>
      </c>
    </row>
    <row r="441" spans="1:9" x14ac:dyDescent="0.25">
      <c r="A441" s="250">
        <v>107</v>
      </c>
      <c r="B441" s="248" t="s">
        <v>78</v>
      </c>
      <c r="C441" s="248" t="s">
        <v>374</v>
      </c>
      <c r="D441" s="247" t="str">
        <f t="shared" si="6"/>
        <v>Tallahassee, FL</v>
      </c>
      <c r="E441" s="262" t="s">
        <v>466</v>
      </c>
      <c r="F441" s="255">
        <v>45778</v>
      </c>
      <c r="G441" s="255">
        <v>45930</v>
      </c>
      <c r="H441" s="258">
        <v>113</v>
      </c>
      <c r="I441" s="258">
        <v>80</v>
      </c>
    </row>
    <row r="442" spans="1:9" x14ac:dyDescent="0.25">
      <c r="A442" s="250">
        <v>107</v>
      </c>
      <c r="B442" s="248" t="s">
        <v>78</v>
      </c>
      <c r="C442" s="248" t="s">
        <v>374</v>
      </c>
      <c r="D442" s="247" t="str">
        <f t="shared" si="6"/>
        <v>Tallahassee, FL</v>
      </c>
      <c r="E442" s="262" t="s">
        <v>466</v>
      </c>
      <c r="F442" s="255">
        <v>45931</v>
      </c>
      <c r="G442" s="255">
        <v>46022</v>
      </c>
      <c r="H442" s="258">
        <v>113</v>
      </c>
      <c r="I442" s="258">
        <v>80</v>
      </c>
    </row>
    <row r="443" spans="1:9" x14ac:dyDescent="0.25">
      <c r="A443" s="250">
        <v>107</v>
      </c>
      <c r="B443" s="248" t="s">
        <v>78</v>
      </c>
      <c r="C443" s="248" t="s">
        <v>374</v>
      </c>
      <c r="D443" s="247" t="str">
        <f t="shared" si="6"/>
        <v>Tallahassee, FL</v>
      </c>
      <c r="E443" s="262" t="s">
        <v>466</v>
      </c>
      <c r="F443" s="255">
        <v>46023</v>
      </c>
      <c r="G443" s="255">
        <v>46142</v>
      </c>
      <c r="H443" s="258">
        <v>138</v>
      </c>
      <c r="I443" s="258">
        <v>80</v>
      </c>
    </row>
    <row r="444" spans="1:9" x14ac:dyDescent="0.25">
      <c r="A444" s="250">
        <v>107</v>
      </c>
      <c r="B444" s="248" t="s">
        <v>78</v>
      </c>
      <c r="C444" s="248" t="s">
        <v>374</v>
      </c>
      <c r="D444" s="247" t="str">
        <f t="shared" si="6"/>
        <v>Tallahassee, FL</v>
      </c>
      <c r="E444" s="262" t="s">
        <v>466</v>
      </c>
      <c r="F444" s="255">
        <v>46143</v>
      </c>
      <c r="G444" s="255">
        <v>46387</v>
      </c>
      <c r="H444" s="258">
        <v>113</v>
      </c>
      <c r="I444" s="258">
        <v>80</v>
      </c>
    </row>
    <row r="445" spans="1:9" x14ac:dyDescent="0.25">
      <c r="A445" s="249">
        <v>108</v>
      </c>
      <c r="B445" s="247" t="s">
        <v>78</v>
      </c>
      <c r="C445" s="247" t="s">
        <v>375</v>
      </c>
      <c r="D445" s="247" t="str">
        <f t="shared" si="6"/>
        <v>Tampa / St. Petersburg, FL</v>
      </c>
      <c r="E445" s="261" t="s">
        <v>467</v>
      </c>
      <c r="F445" s="254">
        <v>45566</v>
      </c>
      <c r="G445" s="254">
        <v>45688</v>
      </c>
      <c r="H445" s="257">
        <v>148</v>
      </c>
      <c r="I445" s="257">
        <v>80</v>
      </c>
    </row>
    <row r="446" spans="1:9" x14ac:dyDescent="0.25">
      <c r="A446" s="249">
        <v>108</v>
      </c>
      <c r="B446" s="247" t="s">
        <v>78</v>
      </c>
      <c r="C446" s="247" t="s">
        <v>375</v>
      </c>
      <c r="D446" s="247" t="str">
        <f t="shared" si="6"/>
        <v>Tampa / St. Petersburg, FL</v>
      </c>
      <c r="E446" s="261" t="s">
        <v>467</v>
      </c>
      <c r="F446" s="254">
        <v>45689</v>
      </c>
      <c r="G446" s="254">
        <v>45777</v>
      </c>
      <c r="H446" s="257">
        <v>200</v>
      </c>
      <c r="I446" s="257">
        <v>80</v>
      </c>
    </row>
    <row r="447" spans="1:9" x14ac:dyDescent="0.25">
      <c r="A447" s="249">
        <v>108</v>
      </c>
      <c r="B447" s="247" t="s">
        <v>78</v>
      </c>
      <c r="C447" s="247" t="s">
        <v>375</v>
      </c>
      <c r="D447" s="247" t="str">
        <f t="shared" si="6"/>
        <v>Tampa / St. Petersburg, FL</v>
      </c>
      <c r="E447" s="261" t="s">
        <v>467</v>
      </c>
      <c r="F447" s="254">
        <v>45778</v>
      </c>
      <c r="G447" s="254">
        <v>45930</v>
      </c>
      <c r="H447" s="257">
        <v>148</v>
      </c>
      <c r="I447" s="257">
        <v>80</v>
      </c>
    </row>
    <row r="448" spans="1:9" x14ac:dyDescent="0.25">
      <c r="A448" s="249">
        <v>108</v>
      </c>
      <c r="B448" s="247" t="s">
        <v>78</v>
      </c>
      <c r="C448" s="247" t="s">
        <v>375</v>
      </c>
      <c r="D448" s="247" t="str">
        <f t="shared" si="6"/>
        <v>Tampa / St. Petersburg, FL</v>
      </c>
      <c r="E448" s="261" t="s">
        <v>467</v>
      </c>
      <c r="F448" s="254">
        <v>45931</v>
      </c>
      <c r="G448" s="254">
        <v>46053</v>
      </c>
      <c r="H448" s="257">
        <v>148</v>
      </c>
      <c r="I448" s="257">
        <v>80</v>
      </c>
    </row>
    <row r="449" spans="1:9" x14ac:dyDescent="0.25">
      <c r="A449" s="249">
        <v>108</v>
      </c>
      <c r="B449" s="247" t="s">
        <v>78</v>
      </c>
      <c r="C449" s="247" t="s">
        <v>375</v>
      </c>
      <c r="D449" s="247" t="str">
        <f t="shared" si="6"/>
        <v>Tampa / St. Petersburg, FL</v>
      </c>
      <c r="E449" s="261" t="s">
        <v>467</v>
      </c>
      <c r="F449" s="254">
        <v>46054</v>
      </c>
      <c r="G449" s="254">
        <v>46142</v>
      </c>
      <c r="H449" s="257">
        <v>200</v>
      </c>
      <c r="I449" s="257">
        <v>80</v>
      </c>
    </row>
    <row r="450" spans="1:9" x14ac:dyDescent="0.25">
      <c r="A450" s="249">
        <v>108</v>
      </c>
      <c r="B450" s="247" t="s">
        <v>78</v>
      </c>
      <c r="C450" s="247" t="s">
        <v>375</v>
      </c>
      <c r="D450" s="247" t="str">
        <f t="shared" si="6"/>
        <v>Tampa / St. Petersburg, FL</v>
      </c>
      <c r="E450" s="261" t="s">
        <v>467</v>
      </c>
      <c r="F450" s="254">
        <v>46143</v>
      </c>
      <c r="G450" s="254">
        <v>46387</v>
      </c>
      <c r="H450" s="257">
        <v>148</v>
      </c>
      <c r="I450" s="257">
        <v>80</v>
      </c>
    </row>
    <row r="451" spans="1:9" x14ac:dyDescent="0.25">
      <c r="A451" s="250">
        <v>109</v>
      </c>
      <c r="B451" s="248" t="s">
        <v>78</v>
      </c>
      <c r="C451" s="248" t="s">
        <v>386</v>
      </c>
      <c r="D451" s="247" t="str">
        <f t="shared" si="6"/>
        <v>Vero Beach, FL</v>
      </c>
      <c r="E451" s="262" t="s">
        <v>468</v>
      </c>
      <c r="F451" s="255">
        <v>45566</v>
      </c>
      <c r="G451" s="255">
        <v>45626</v>
      </c>
      <c r="H451" s="258">
        <v>181</v>
      </c>
      <c r="I451" s="258">
        <v>74</v>
      </c>
    </row>
    <row r="452" spans="1:9" x14ac:dyDescent="0.25">
      <c r="A452" s="250">
        <v>109</v>
      </c>
      <c r="B452" s="248" t="s">
        <v>78</v>
      </c>
      <c r="C452" s="248" t="s">
        <v>386</v>
      </c>
      <c r="D452" s="247" t="str">
        <f t="shared" si="6"/>
        <v>Vero Beach, FL</v>
      </c>
      <c r="E452" s="262" t="s">
        <v>468</v>
      </c>
      <c r="F452" s="255">
        <v>45627</v>
      </c>
      <c r="G452" s="255">
        <v>45777</v>
      </c>
      <c r="H452" s="258">
        <v>259</v>
      </c>
      <c r="I452" s="258">
        <v>74</v>
      </c>
    </row>
    <row r="453" spans="1:9" x14ac:dyDescent="0.25">
      <c r="A453" s="250">
        <v>109</v>
      </c>
      <c r="B453" s="248" t="s">
        <v>78</v>
      </c>
      <c r="C453" s="248" t="s">
        <v>386</v>
      </c>
      <c r="D453" s="247" t="str">
        <f t="shared" si="6"/>
        <v>Vero Beach, FL</v>
      </c>
      <c r="E453" s="262" t="s">
        <v>468</v>
      </c>
      <c r="F453" s="255">
        <v>45778</v>
      </c>
      <c r="G453" s="255">
        <v>45930</v>
      </c>
      <c r="H453" s="258">
        <v>181</v>
      </c>
      <c r="I453" s="258">
        <v>74</v>
      </c>
    </row>
    <row r="454" spans="1:9" x14ac:dyDescent="0.25">
      <c r="A454" s="250">
        <v>109</v>
      </c>
      <c r="B454" s="248" t="s">
        <v>78</v>
      </c>
      <c r="C454" s="248" t="s">
        <v>386</v>
      </c>
      <c r="D454" s="247" t="str">
        <f t="shared" si="6"/>
        <v>Vero Beach, FL</v>
      </c>
      <c r="E454" s="262" t="s">
        <v>468</v>
      </c>
      <c r="F454" s="255">
        <v>45931</v>
      </c>
      <c r="G454" s="255">
        <v>45991</v>
      </c>
      <c r="H454" s="258">
        <v>181</v>
      </c>
      <c r="I454" s="258">
        <v>74</v>
      </c>
    </row>
    <row r="455" spans="1:9" x14ac:dyDescent="0.25">
      <c r="A455" s="250">
        <v>109</v>
      </c>
      <c r="B455" s="248" t="s">
        <v>78</v>
      </c>
      <c r="C455" s="248" t="s">
        <v>386</v>
      </c>
      <c r="D455" s="247" t="str">
        <f t="shared" si="6"/>
        <v>Vero Beach, FL</v>
      </c>
      <c r="E455" s="262" t="s">
        <v>468</v>
      </c>
      <c r="F455" s="255">
        <v>45992</v>
      </c>
      <c r="G455" s="255">
        <v>46142</v>
      </c>
      <c r="H455" s="258">
        <v>259</v>
      </c>
      <c r="I455" s="258">
        <v>74</v>
      </c>
    </row>
    <row r="456" spans="1:9" x14ac:dyDescent="0.25">
      <c r="A456" s="250">
        <v>109</v>
      </c>
      <c r="B456" s="248" t="s">
        <v>78</v>
      </c>
      <c r="C456" s="248" t="s">
        <v>386</v>
      </c>
      <c r="D456" s="247" t="str">
        <f t="shared" si="6"/>
        <v>Vero Beach, FL</v>
      </c>
      <c r="E456" s="262" t="s">
        <v>468</v>
      </c>
      <c r="F456" s="255">
        <v>46143</v>
      </c>
      <c r="G456" s="255">
        <v>46387</v>
      </c>
      <c r="H456" s="258">
        <v>181</v>
      </c>
      <c r="I456" s="258">
        <v>74</v>
      </c>
    </row>
    <row r="457" spans="1:9" x14ac:dyDescent="0.25">
      <c r="A457" s="249">
        <v>110</v>
      </c>
      <c r="B457" s="247" t="s">
        <v>22</v>
      </c>
      <c r="C457" s="247" t="s">
        <v>85</v>
      </c>
      <c r="D457" s="247" t="str">
        <f t="shared" si="6"/>
        <v>Athens, GA</v>
      </c>
      <c r="E457" s="261" t="s">
        <v>469</v>
      </c>
      <c r="F457" s="254">
        <v>45566</v>
      </c>
      <c r="G457" s="254">
        <v>45930</v>
      </c>
      <c r="H457" s="257">
        <v>136</v>
      </c>
      <c r="I457" s="257">
        <v>74</v>
      </c>
    </row>
    <row r="458" spans="1:9" x14ac:dyDescent="0.25">
      <c r="A458" s="249">
        <v>110</v>
      </c>
      <c r="B458" s="247" t="s">
        <v>22</v>
      </c>
      <c r="C458" s="247" t="s">
        <v>85</v>
      </c>
      <c r="D458" s="247" t="str">
        <f t="shared" si="6"/>
        <v>Athens, GA</v>
      </c>
      <c r="E458" s="261" t="s">
        <v>469</v>
      </c>
      <c r="F458" s="254">
        <v>45931</v>
      </c>
      <c r="G458" s="254">
        <v>46387</v>
      </c>
      <c r="H458" s="257">
        <v>136</v>
      </c>
      <c r="I458" s="257">
        <v>74</v>
      </c>
    </row>
    <row r="459" spans="1:9" x14ac:dyDescent="0.25">
      <c r="A459" s="250">
        <v>111</v>
      </c>
      <c r="B459" s="248" t="s">
        <v>22</v>
      </c>
      <c r="C459" s="248" t="s">
        <v>21</v>
      </c>
      <c r="D459" s="247" t="str">
        <f t="shared" ref="D459:D522" si="7">$C459&amp;","&amp;" "&amp;$B459</f>
        <v>Atlanta, GA</v>
      </c>
      <c r="E459" s="262" t="s">
        <v>470</v>
      </c>
      <c r="F459" s="255">
        <v>45566</v>
      </c>
      <c r="G459" s="255">
        <v>45657</v>
      </c>
      <c r="H459" s="258">
        <v>182</v>
      </c>
      <c r="I459" s="258">
        <v>86</v>
      </c>
    </row>
    <row r="460" spans="1:9" x14ac:dyDescent="0.25">
      <c r="A460" s="250">
        <v>111</v>
      </c>
      <c r="B460" s="248" t="s">
        <v>22</v>
      </c>
      <c r="C460" s="248" t="s">
        <v>21</v>
      </c>
      <c r="D460" s="247" t="str">
        <f t="shared" si="7"/>
        <v>Atlanta, GA</v>
      </c>
      <c r="E460" s="262" t="s">
        <v>470</v>
      </c>
      <c r="F460" s="255">
        <v>45658</v>
      </c>
      <c r="G460" s="255">
        <v>45747</v>
      </c>
      <c r="H460" s="258">
        <v>197</v>
      </c>
      <c r="I460" s="258">
        <v>86</v>
      </c>
    </row>
    <row r="461" spans="1:9" x14ac:dyDescent="0.25">
      <c r="A461" s="250">
        <v>111</v>
      </c>
      <c r="B461" s="248" t="s">
        <v>22</v>
      </c>
      <c r="C461" s="248" t="s">
        <v>21</v>
      </c>
      <c r="D461" s="247" t="str">
        <f t="shared" si="7"/>
        <v>Atlanta, GA</v>
      </c>
      <c r="E461" s="262" t="s">
        <v>470</v>
      </c>
      <c r="F461" s="255">
        <v>45748</v>
      </c>
      <c r="G461" s="255">
        <v>45930</v>
      </c>
      <c r="H461" s="258">
        <v>182</v>
      </c>
      <c r="I461" s="258">
        <v>86</v>
      </c>
    </row>
    <row r="462" spans="1:9" x14ac:dyDescent="0.25">
      <c r="A462" s="250">
        <v>111</v>
      </c>
      <c r="B462" s="248" t="s">
        <v>22</v>
      </c>
      <c r="C462" s="248" t="s">
        <v>21</v>
      </c>
      <c r="D462" s="247" t="str">
        <f t="shared" si="7"/>
        <v>Atlanta, GA</v>
      </c>
      <c r="E462" s="262" t="s">
        <v>470</v>
      </c>
      <c r="F462" s="255">
        <v>45931</v>
      </c>
      <c r="G462" s="255">
        <v>46022</v>
      </c>
      <c r="H462" s="258">
        <v>182</v>
      </c>
      <c r="I462" s="258">
        <v>86</v>
      </c>
    </row>
    <row r="463" spans="1:9" x14ac:dyDescent="0.25">
      <c r="A463" s="250">
        <v>111</v>
      </c>
      <c r="B463" s="248" t="s">
        <v>22</v>
      </c>
      <c r="C463" s="248" t="s">
        <v>21</v>
      </c>
      <c r="D463" s="247" t="str">
        <f t="shared" si="7"/>
        <v>Atlanta, GA</v>
      </c>
      <c r="E463" s="262" t="s">
        <v>470</v>
      </c>
      <c r="F463" s="255">
        <v>46023</v>
      </c>
      <c r="G463" s="255">
        <v>46112</v>
      </c>
      <c r="H463" s="258">
        <v>197</v>
      </c>
      <c r="I463" s="258">
        <v>86</v>
      </c>
    </row>
    <row r="464" spans="1:9" x14ac:dyDescent="0.25">
      <c r="A464" s="250">
        <v>111</v>
      </c>
      <c r="B464" s="248" t="s">
        <v>22</v>
      </c>
      <c r="C464" s="248" t="s">
        <v>21</v>
      </c>
      <c r="D464" s="247" t="str">
        <f t="shared" si="7"/>
        <v>Atlanta, GA</v>
      </c>
      <c r="E464" s="262" t="s">
        <v>470</v>
      </c>
      <c r="F464" s="255">
        <v>46113</v>
      </c>
      <c r="G464" s="255">
        <v>46387</v>
      </c>
      <c r="H464" s="258">
        <v>182</v>
      </c>
      <c r="I464" s="258">
        <v>86</v>
      </c>
    </row>
    <row r="465" spans="1:9" x14ac:dyDescent="0.25">
      <c r="A465" s="249">
        <v>413</v>
      </c>
      <c r="B465" s="247" t="s">
        <v>22</v>
      </c>
      <c r="C465" s="247" t="s">
        <v>91</v>
      </c>
      <c r="D465" s="247" t="str">
        <f t="shared" si="7"/>
        <v>Augusta, GA</v>
      </c>
      <c r="E465" s="261" t="s">
        <v>327</v>
      </c>
      <c r="F465" s="254">
        <v>45566</v>
      </c>
      <c r="G465" s="254">
        <v>45777</v>
      </c>
      <c r="H465" s="257">
        <v>125</v>
      </c>
      <c r="I465" s="257">
        <v>74</v>
      </c>
    </row>
    <row r="466" spans="1:9" x14ac:dyDescent="0.25">
      <c r="A466" s="249">
        <v>413</v>
      </c>
      <c r="B466" s="247" t="s">
        <v>22</v>
      </c>
      <c r="C466" s="247" t="s">
        <v>91</v>
      </c>
      <c r="D466" s="247" t="str">
        <f t="shared" si="7"/>
        <v>Augusta, GA</v>
      </c>
      <c r="E466" s="261" t="s">
        <v>327</v>
      </c>
      <c r="F466" s="254">
        <v>45778</v>
      </c>
      <c r="G466" s="254">
        <v>45838</v>
      </c>
      <c r="H466" s="257">
        <v>110</v>
      </c>
      <c r="I466" s="257">
        <v>74</v>
      </c>
    </row>
    <row r="467" spans="1:9" x14ac:dyDescent="0.25">
      <c r="A467" s="249">
        <v>413</v>
      </c>
      <c r="B467" s="247" t="s">
        <v>22</v>
      </c>
      <c r="C467" s="247" t="s">
        <v>91</v>
      </c>
      <c r="D467" s="247" t="str">
        <f t="shared" si="7"/>
        <v>Augusta, GA</v>
      </c>
      <c r="E467" s="261" t="s">
        <v>327</v>
      </c>
      <c r="F467" s="254">
        <v>45839</v>
      </c>
      <c r="G467" s="254">
        <v>45930</v>
      </c>
      <c r="H467" s="257">
        <v>125</v>
      </c>
      <c r="I467" s="257">
        <v>74</v>
      </c>
    </row>
    <row r="468" spans="1:9" x14ac:dyDescent="0.25">
      <c r="A468" s="249">
        <v>413</v>
      </c>
      <c r="B468" s="247" t="s">
        <v>22</v>
      </c>
      <c r="C468" s="247" t="s">
        <v>91</v>
      </c>
      <c r="D468" s="247" t="str">
        <f t="shared" si="7"/>
        <v>Augusta, GA</v>
      </c>
      <c r="E468" s="261" t="s">
        <v>327</v>
      </c>
      <c r="F468" s="254">
        <v>45931</v>
      </c>
      <c r="G468" s="254">
        <v>46142</v>
      </c>
      <c r="H468" s="257">
        <v>125</v>
      </c>
      <c r="I468" s="257">
        <v>74</v>
      </c>
    </row>
    <row r="469" spans="1:9" x14ac:dyDescent="0.25">
      <c r="A469" s="249">
        <v>413</v>
      </c>
      <c r="B469" s="247" t="s">
        <v>22</v>
      </c>
      <c r="C469" s="247" t="s">
        <v>91</v>
      </c>
      <c r="D469" s="247" t="str">
        <f t="shared" si="7"/>
        <v>Augusta, GA</v>
      </c>
      <c r="E469" s="261" t="s">
        <v>327</v>
      </c>
      <c r="F469" s="254">
        <v>46143</v>
      </c>
      <c r="G469" s="254">
        <v>46203</v>
      </c>
      <c r="H469" s="257">
        <v>110</v>
      </c>
      <c r="I469" s="257">
        <v>74</v>
      </c>
    </row>
    <row r="470" spans="1:9" x14ac:dyDescent="0.25">
      <c r="A470" s="249">
        <v>413</v>
      </c>
      <c r="B470" s="247" t="s">
        <v>22</v>
      </c>
      <c r="C470" s="247" t="s">
        <v>91</v>
      </c>
      <c r="D470" s="247" t="str">
        <f t="shared" si="7"/>
        <v>Augusta, GA</v>
      </c>
      <c r="E470" s="261" t="s">
        <v>327</v>
      </c>
      <c r="F470" s="254">
        <v>46204</v>
      </c>
      <c r="G470" s="254">
        <v>46387</v>
      </c>
      <c r="H470" s="257">
        <v>125</v>
      </c>
      <c r="I470" s="257">
        <v>74</v>
      </c>
    </row>
    <row r="471" spans="1:9" x14ac:dyDescent="0.25">
      <c r="A471" s="250">
        <v>115</v>
      </c>
      <c r="B471" s="248" t="s">
        <v>22</v>
      </c>
      <c r="C471" s="248" t="s">
        <v>230</v>
      </c>
      <c r="D471" s="247" t="str">
        <f t="shared" si="7"/>
        <v>Jekyll Island / Brunswick, GA</v>
      </c>
      <c r="E471" s="262" t="s">
        <v>471</v>
      </c>
      <c r="F471" s="255">
        <v>45566</v>
      </c>
      <c r="G471" s="255">
        <v>45716</v>
      </c>
      <c r="H471" s="258">
        <v>172</v>
      </c>
      <c r="I471" s="258">
        <v>86</v>
      </c>
    </row>
    <row r="472" spans="1:9" x14ac:dyDescent="0.25">
      <c r="A472" s="250">
        <v>115</v>
      </c>
      <c r="B472" s="248" t="s">
        <v>22</v>
      </c>
      <c r="C472" s="248" t="s">
        <v>230</v>
      </c>
      <c r="D472" s="247" t="str">
        <f t="shared" si="7"/>
        <v>Jekyll Island / Brunswick, GA</v>
      </c>
      <c r="E472" s="262" t="s">
        <v>471</v>
      </c>
      <c r="F472" s="255">
        <v>45717</v>
      </c>
      <c r="G472" s="255">
        <v>45869</v>
      </c>
      <c r="H472" s="258">
        <v>223</v>
      </c>
      <c r="I472" s="258">
        <v>86</v>
      </c>
    </row>
    <row r="473" spans="1:9" x14ac:dyDescent="0.25">
      <c r="A473" s="250">
        <v>115</v>
      </c>
      <c r="B473" s="248" t="s">
        <v>22</v>
      </c>
      <c r="C473" s="248" t="s">
        <v>230</v>
      </c>
      <c r="D473" s="247" t="str">
        <f t="shared" si="7"/>
        <v>Jekyll Island / Brunswick, GA</v>
      </c>
      <c r="E473" s="262" t="s">
        <v>471</v>
      </c>
      <c r="F473" s="255">
        <v>45870</v>
      </c>
      <c r="G473" s="255">
        <v>45930</v>
      </c>
      <c r="H473" s="258">
        <v>172</v>
      </c>
      <c r="I473" s="258">
        <v>86</v>
      </c>
    </row>
    <row r="474" spans="1:9" x14ac:dyDescent="0.25">
      <c r="A474" s="250">
        <v>115</v>
      </c>
      <c r="B474" s="248" t="s">
        <v>22</v>
      </c>
      <c r="C474" s="248" t="s">
        <v>230</v>
      </c>
      <c r="D474" s="247" t="str">
        <f t="shared" si="7"/>
        <v>Jekyll Island / Brunswick, GA</v>
      </c>
      <c r="E474" s="262" t="s">
        <v>471</v>
      </c>
      <c r="F474" s="255">
        <v>45931</v>
      </c>
      <c r="G474" s="255">
        <v>46081</v>
      </c>
      <c r="H474" s="258">
        <v>172</v>
      </c>
      <c r="I474" s="258">
        <v>86</v>
      </c>
    </row>
    <row r="475" spans="1:9" x14ac:dyDescent="0.25">
      <c r="A475" s="250">
        <v>115</v>
      </c>
      <c r="B475" s="248" t="s">
        <v>22</v>
      </c>
      <c r="C475" s="248" t="s">
        <v>230</v>
      </c>
      <c r="D475" s="247" t="str">
        <f t="shared" si="7"/>
        <v>Jekyll Island / Brunswick, GA</v>
      </c>
      <c r="E475" s="262" t="s">
        <v>471</v>
      </c>
      <c r="F475" s="255">
        <v>46082</v>
      </c>
      <c r="G475" s="255">
        <v>46234</v>
      </c>
      <c r="H475" s="258">
        <v>223</v>
      </c>
      <c r="I475" s="258">
        <v>86</v>
      </c>
    </row>
    <row r="476" spans="1:9" x14ac:dyDescent="0.25">
      <c r="A476" s="250">
        <v>115</v>
      </c>
      <c r="B476" s="248" t="s">
        <v>22</v>
      </c>
      <c r="C476" s="248" t="s">
        <v>230</v>
      </c>
      <c r="D476" s="247" t="str">
        <f t="shared" si="7"/>
        <v>Jekyll Island / Brunswick, GA</v>
      </c>
      <c r="E476" s="262" t="s">
        <v>471</v>
      </c>
      <c r="F476" s="255">
        <v>46235</v>
      </c>
      <c r="G476" s="255">
        <v>46387</v>
      </c>
      <c r="H476" s="258">
        <v>172</v>
      </c>
      <c r="I476" s="258">
        <v>86</v>
      </c>
    </row>
    <row r="477" spans="1:9" x14ac:dyDescent="0.25">
      <c r="A477" s="249">
        <v>494</v>
      </c>
      <c r="B477" s="247" t="s">
        <v>22</v>
      </c>
      <c r="C477" s="247" t="s">
        <v>259</v>
      </c>
      <c r="D477" s="247" t="str">
        <f t="shared" si="7"/>
        <v>Marietta, GA</v>
      </c>
      <c r="E477" s="261" t="s">
        <v>637</v>
      </c>
      <c r="F477" s="254">
        <v>45566</v>
      </c>
      <c r="G477" s="254">
        <v>45930</v>
      </c>
      <c r="H477" s="257">
        <v>126</v>
      </c>
      <c r="I477" s="257">
        <v>74</v>
      </c>
    </row>
    <row r="478" spans="1:9" x14ac:dyDescent="0.25">
      <c r="A478" s="249">
        <v>494</v>
      </c>
      <c r="B478" s="247" t="s">
        <v>22</v>
      </c>
      <c r="C478" s="247" t="s">
        <v>259</v>
      </c>
      <c r="D478" s="247" t="str">
        <f t="shared" si="7"/>
        <v>Marietta, GA</v>
      </c>
      <c r="E478" s="261" t="s">
        <v>637</v>
      </c>
      <c r="F478" s="254">
        <v>45931</v>
      </c>
      <c r="G478" s="254">
        <v>46387</v>
      </c>
      <c r="H478" s="257">
        <v>126</v>
      </c>
      <c r="I478" s="257">
        <v>74</v>
      </c>
    </row>
    <row r="479" spans="1:9" x14ac:dyDescent="0.25">
      <c r="A479" s="250">
        <v>116</v>
      </c>
      <c r="B479" s="248" t="s">
        <v>22</v>
      </c>
      <c r="C479" s="248" t="s">
        <v>346</v>
      </c>
      <c r="D479" s="247" t="str">
        <f t="shared" si="7"/>
        <v>Savannah, GA</v>
      </c>
      <c r="E479" s="262" t="s">
        <v>472</v>
      </c>
      <c r="F479" s="255">
        <v>45566</v>
      </c>
      <c r="G479" s="255">
        <v>45716</v>
      </c>
      <c r="H479" s="258">
        <v>147</v>
      </c>
      <c r="I479" s="258">
        <v>80</v>
      </c>
    </row>
    <row r="480" spans="1:9" x14ac:dyDescent="0.25">
      <c r="A480" s="250">
        <v>116</v>
      </c>
      <c r="B480" s="248" t="s">
        <v>22</v>
      </c>
      <c r="C480" s="248" t="s">
        <v>346</v>
      </c>
      <c r="D480" s="247" t="str">
        <f t="shared" si="7"/>
        <v>Savannah, GA</v>
      </c>
      <c r="E480" s="262" t="s">
        <v>472</v>
      </c>
      <c r="F480" s="255">
        <v>45717</v>
      </c>
      <c r="G480" s="255">
        <v>45777</v>
      </c>
      <c r="H480" s="258">
        <v>176</v>
      </c>
      <c r="I480" s="258">
        <v>80</v>
      </c>
    </row>
    <row r="481" spans="1:9" x14ac:dyDescent="0.25">
      <c r="A481" s="250">
        <v>116</v>
      </c>
      <c r="B481" s="248" t="s">
        <v>22</v>
      </c>
      <c r="C481" s="248" t="s">
        <v>346</v>
      </c>
      <c r="D481" s="247" t="str">
        <f t="shared" si="7"/>
        <v>Savannah, GA</v>
      </c>
      <c r="E481" s="262" t="s">
        <v>472</v>
      </c>
      <c r="F481" s="255">
        <v>45778</v>
      </c>
      <c r="G481" s="255">
        <v>45930</v>
      </c>
      <c r="H481" s="258">
        <v>147</v>
      </c>
      <c r="I481" s="258">
        <v>80</v>
      </c>
    </row>
    <row r="482" spans="1:9" x14ac:dyDescent="0.25">
      <c r="A482" s="250">
        <v>116</v>
      </c>
      <c r="B482" s="248" t="s">
        <v>22</v>
      </c>
      <c r="C482" s="248" t="s">
        <v>346</v>
      </c>
      <c r="D482" s="247" t="str">
        <f t="shared" si="7"/>
        <v>Savannah, GA</v>
      </c>
      <c r="E482" s="262" t="s">
        <v>472</v>
      </c>
      <c r="F482" s="255">
        <v>45931</v>
      </c>
      <c r="G482" s="255">
        <v>46081</v>
      </c>
      <c r="H482" s="258">
        <v>147</v>
      </c>
      <c r="I482" s="258">
        <v>80</v>
      </c>
    </row>
    <row r="483" spans="1:9" x14ac:dyDescent="0.25">
      <c r="A483" s="250">
        <v>116</v>
      </c>
      <c r="B483" s="248" t="s">
        <v>22</v>
      </c>
      <c r="C483" s="248" t="s">
        <v>346</v>
      </c>
      <c r="D483" s="247" t="str">
        <f t="shared" si="7"/>
        <v>Savannah, GA</v>
      </c>
      <c r="E483" s="262" t="s">
        <v>472</v>
      </c>
      <c r="F483" s="255">
        <v>46082</v>
      </c>
      <c r="G483" s="255">
        <v>46142</v>
      </c>
      <c r="H483" s="258">
        <v>176</v>
      </c>
      <c r="I483" s="258">
        <v>80</v>
      </c>
    </row>
    <row r="484" spans="1:9" x14ac:dyDescent="0.25">
      <c r="A484" s="250">
        <v>116</v>
      </c>
      <c r="B484" s="248" t="s">
        <v>22</v>
      </c>
      <c r="C484" s="248" t="s">
        <v>346</v>
      </c>
      <c r="D484" s="247" t="str">
        <f t="shared" si="7"/>
        <v>Savannah, GA</v>
      </c>
      <c r="E484" s="262" t="s">
        <v>472</v>
      </c>
      <c r="F484" s="255">
        <v>46143</v>
      </c>
      <c r="G484" s="255">
        <v>46387</v>
      </c>
      <c r="H484" s="258">
        <v>147</v>
      </c>
      <c r="I484" s="258">
        <v>80</v>
      </c>
    </row>
    <row r="485" spans="1:9" x14ac:dyDescent="0.25">
      <c r="A485" s="249">
        <v>476</v>
      </c>
      <c r="B485" s="247" t="s">
        <v>82</v>
      </c>
      <c r="C485" s="247" t="s">
        <v>177</v>
      </c>
      <c r="D485" s="247" t="str">
        <f t="shared" si="7"/>
        <v>Dallas, IA</v>
      </c>
      <c r="E485" s="261" t="s">
        <v>177</v>
      </c>
      <c r="F485" s="254">
        <v>45566</v>
      </c>
      <c r="G485" s="254">
        <v>45930</v>
      </c>
      <c r="H485" s="257">
        <v>115</v>
      </c>
      <c r="I485" s="257">
        <v>80</v>
      </c>
    </row>
    <row r="486" spans="1:9" x14ac:dyDescent="0.25">
      <c r="A486" s="249">
        <v>476</v>
      </c>
      <c r="B486" s="247" t="s">
        <v>82</v>
      </c>
      <c r="C486" s="247" t="s">
        <v>177</v>
      </c>
      <c r="D486" s="247" t="str">
        <f t="shared" si="7"/>
        <v>Dallas, IA</v>
      </c>
      <c r="E486" s="261" t="s">
        <v>177</v>
      </c>
      <c r="F486" s="254">
        <v>45931</v>
      </c>
      <c r="G486" s="254">
        <v>46387</v>
      </c>
      <c r="H486" s="257">
        <v>115</v>
      </c>
      <c r="I486" s="257">
        <v>80</v>
      </c>
    </row>
    <row r="487" spans="1:9" x14ac:dyDescent="0.25">
      <c r="A487" s="250">
        <v>118</v>
      </c>
      <c r="B487" s="248" t="s">
        <v>82</v>
      </c>
      <c r="C487" s="248" t="s">
        <v>183</v>
      </c>
      <c r="D487" s="247" t="str">
        <f t="shared" si="7"/>
        <v>Des Moines, IA</v>
      </c>
      <c r="E487" s="262" t="s">
        <v>473</v>
      </c>
      <c r="F487" s="255">
        <v>45566</v>
      </c>
      <c r="G487" s="255">
        <v>45930</v>
      </c>
      <c r="H487" s="258">
        <v>121</v>
      </c>
      <c r="I487" s="258">
        <v>80</v>
      </c>
    </row>
    <row r="488" spans="1:9" x14ac:dyDescent="0.25">
      <c r="A488" s="250">
        <v>118</v>
      </c>
      <c r="B488" s="248" t="s">
        <v>82</v>
      </c>
      <c r="C488" s="248" t="s">
        <v>183</v>
      </c>
      <c r="D488" s="247" t="str">
        <f t="shared" si="7"/>
        <v>Des Moines, IA</v>
      </c>
      <c r="E488" s="262" t="s">
        <v>473</v>
      </c>
      <c r="F488" s="255">
        <v>45931</v>
      </c>
      <c r="G488" s="255">
        <v>46387</v>
      </c>
      <c r="H488" s="258">
        <v>121</v>
      </c>
      <c r="I488" s="258">
        <v>80</v>
      </c>
    </row>
    <row r="489" spans="1:9" x14ac:dyDescent="0.25">
      <c r="A489" s="249">
        <v>495</v>
      </c>
      <c r="B489" s="247" t="s">
        <v>84</v>
      </c>
      <c r="C489" s="247" t="s">
        <v>121</v>
      </c>
      <c r="D489" s="247" t="str">
        <f t="shared" si="7"/>
        <v>Boise, ID</v>
      </c>
      <c r="E489" s="261" t="s">
        <v>638</v>
      </c>
      <c r="F489" s="254">
        <v>45566</v>
      </c>
      <c r="G489" s="254">
        <v>45596</v>
      </c>
      <c r="H489" s="257">
        <v>191</v>
      </c>
      <c r="I489" s="257">
        <v>86</v>
      </c>
    </row>
    <row r="490" spans="1:9" x14ac:dyDescent="0.25">
      <c r="A490" s="249">
        <v>495</v>
      </c>
      <c r="B490" s="247" t="s">
        <v>84</v>
      </c>
      <c r="C490" s="247" t="s">
        <v>121</v>
      </c>
      <c r="D490" s="247" t="str">
        <f t="shared" si="7"/>
        <v>Boise, ID</v>
      </c>
      <c r="E490" s="261" t="s">
        <v>638</v>
      </c>
      <c r="F490" s="254">
        <v>45597</v>
      </c>
      <c r="G490" s="254">
        <v>45808</v>
      </c>
      <c r="H490" s="257">
        <v>167</v>
      </c>
      <c r="I490" s="257">
        <v>86</v>
      </c>
    </row>
    <row r="491" spans="1:9" x14ac:dyDescent="0.25">
      <c r="A491" s="249">
        <v>495</v>
      </c>
      <c r="B491" s="247" t="s">
        <v>84</v>
      </c>
      <c r="C491" s="247" t="s">
        <v>121</v>
      </c>
      <c r="D491" s="247" t="str">
        <f t="shared" si="7"/>
        <v>Boise, ID</v>
      </c>
      <c r="E491" s="261" t="s">
        <v>638</v>
      </c>
      <c r="F491" s="254">
        <v>45809</v>
      </c>
      <c r="G491" s="254">
        <v>45930</v>
      </c>
      <c r="H491" s="257">
        <v>191</v>
      </c>
      <c r="I491" s="257">
        <v>86</v>
      </c>
    </row>
    <row r="492" spans="1:9" x14ac:dyDescent="0.25">
      <c r="A492" s="249">
        <v>495</v>
      </c>
      <c r="B492" s="247" t="s">
        <v>84</v>
      </c>
      <c r="C492" s="247" t="s">
        <v>121</v>
      </c>
      <c r="D492" s="247" t="str">
        <f t="shared" si="7"/>
        <v>Boise, ID</v>
      </c>
      <c r="E492" s="261" t="s">
        <v>638</v>
      </c>
      <c r="F492" s="254">
        <v>45931</v>
      </c>
      <c r="G492" s="254">
        <v>45961</v>
      </c>
      <c r="H492" s="257">
        <v>191</v>
      </c>
      <c r="I492" s="257">
        <v>86</v>
      </c>
    </row>
    <row r="493" spans="1:9" x14ac:dyDescent="0.25">
      <c r="A493" s="249">
        <v>495</v>
      </c>
      <c r="B493" s="247" t="s">
        <v>84</v>
      </c>
      <c r="C493" s="247" t="s">
        <v>121</v>
      </c>
      <c r="D493" s="247" t="str">
        <f t="shared" si="7"/>
        <v>Boise, ID</v>
      </c>
      <c r="E493" s="261" t="s">
        <v>638</v>
      </c>
      <c r="F493" s="254">
        <v>45962</v>
      </c>
      <c r="G493" s="254">
        <v>46173</v>
      </c>
      <c r="H493" s="257">
        <v>167</v>
      </c>
      <c r="I493" s="257">
        <v>86</v>
      </c>
    </row>
    <row r="494" spans="1:9" x14ac:dyDescent="0.25">
      <c r="A494" s="249">
        <v>495</v>
      </c>
      <c r="B494" s="247" t="s">
        <v>84</v>
      </c>
      <c r="C494" s="247" t="s">
        <v>121</v>
      </c>
      <c r="D494" s="247" t="str">
        <f t="shared" si="7"/>
        <v>Boise, ID</v>
      </c>
      <c r="E494" s="261" t="s">
        <v>638</v>
      </c>
      <c r="F494" s="254">
        <v>46174</v>
      </c>
      <c r="G494" s="254">
        <v>46387</v>
      </c>
      <c r="H494" s="257">
        <v>191</v>
      </c>
      <c r="I494" s="257">
        <v>86</v>
      </c>
    </row>
    <row r="495" spans="1:9" x14ac:dyDescent="0.25">
      <c r="A495" s="250">
        <v>120</v>
      </c>
      <c r="B495" s="248" t="s">
        <v>84</v>
      </c>
      <c r="C495" s="248" t="s">
        <v>169</v>
      </c>
      <c r="D495" s="247" t="str">
        <f t="shared" si="7"/>
        <v>Coeur d'Alene, ID</v>
      </c>
      <c r="E495" s="262" t="s">
        <v>474</v>
      </c>
      <c r="F495" s="255">
        <v>45566</v>
      </c>
      <c r="G495" s="255">
        <v>45808</v>
      </c>
      <c r="H495" s="258">
        <v>142</v>
      </c>
      <c r="I495" s="258">
        <v>74</v>
      </c>
    </row>
    <row r="496" spans="1:9" x14ac:dyDescent="0.25">
      <c r="A496" s="250">
        <v>120</v>
      </c>
      <c r="B496" s="248" t="s">
        <v>84</v>
      </c>
      <c r="C496" s="248" t="s">
        <v>169</v>
      </c>
      <c r="D496" s="247" t="str">
        <f t="shared" si="7"/>
        <v>Coeur d'Alene, ID</v>
      </c>
      <c r="E496" s="262" t="s">
        <v>474</v>
      </c>
      <c r="F496" s="255">
        <v>45809</v>
      </c>
      <c r="G496" s="255">
        <v>45900</v>
      </c>
      <c r="H496" s="258">
        <v>217</v>
      </c>
      <c r="I496" s="258">
        <v>74</v>
      </c>
    </row>
    <row r="497" spans="1:9" x14ac:dyDescent="0.25">
      <c r="A497" s="250">
        <v>120</v>
      </c>
      <c r="B497" s="248" t="s">
        <v>84</v>
      </c>
      <c r="C497" s="248" t="s">
        <v>169</v>
      </c>
      <c r="D497" s="247" t="str">
        <f t="shared" si="7"/>
        <v>Coeur d'Alene, ID</v>
      </c>
      <c r="E497" s="262" t="s">
        <v>474</v>
      </c>
      <c r="F497" s="255">
        <v>45901</v>
      </c>
      <c r="G497" s="255">
        <v>45930</v>
      </c>
      <c r="H497" s="258">
        <v>142</v>
      </c>
      <c r="I497" s="258">
        <v>74</v>
      </c>
    </row>
    <row r="498" spans="1:9" x14ac:dyDescent="0.25">
      <c r="A498" s="250">
        <v>120</v>
      </c>
      <c r="B498" s="248" t="s">
        <v>84</v>
      </c>
      <c r="C498" s="248" t="s">
        <v>169</v>
      </c>
      <c r="D498" s="247" t="str">
        <f t="shared" si="7"/>
        <v>Coeur d'Alene, ID</v>
      </c>
      <c r="E498" s="262" t="s">
        <v>474</v>
      </c>
      <c r="F498" s="255">
        <v>45931</v>
      </c>
      <c r="G498" s="255">
        <v>46173</v>
      </c>
      <c r="H498" s="258">
        <v>142</v>
      </c>
      <c r="I498" s="258">
        <v>74</v>
      </c>
    </row>
    <row r="499" spans="1:9" x14ac:dyDescent="0.25">
      <c r="A499" s="250">
        <v>120</v>
      </c>
      <c r="B499" s="248" t="s">
        <v>84</v>
      </c>
      <c r="C499" s="248" t="s">
        <v>169</v>
      </c>
      <c r="D499" s="247" t="str">
        <f t="shared" si="7"/>
        <v>Coeur d'Alene, ID</v>
      </c>
      <c r="E499" s="262" t="s">
        <v>474</v>
      </c>
      <c r="F499" s="255">
        <v>46174</v>
      </c>
      <c r="G499" s="255">
        <v>46265</v>
      </c>
      <c r="H499" s="258">
        <v>217</v>
      </c>
      <c r="I499" s="258">
        <v>74</v>
      </c>
    </row>
    <row r="500" spans="1:9" x14ac:dyDescent="0.25">
      <c r="A500" s="250">
        <v>120</v>
      </c>
      <c r="B500" s="248" t="s">
        <v>84</v>
      </c>
      <c r="C500" s="248" t="s">
        <v>169</v>
      </c>
      <c r="D500" s="247" t="str">
        <f t="shared" si="7"/>
        <v>Coeur d'Alene, ID</v>
      </c>
      <c r="E500" s="262" t="s">
        <v>474</v>
      </c>
      <c r="F500" s="255">
        <v>46266</v>
      </c>
      <c r="G500" s="255">
        <v>46387</v>
      </c>
      <c r="H500" s="258">
        <v>142</v>
      </c>
      <c r="I500" s="258">
        <v>74</v>
      </c>
    </row>
    <row r="501" spans="1:9" x14ac:dyDescent="0.25">
      <c r="A501" s="249">
        <v>122</v>
      </c>
      <c r="B501" s="247" t="s">
        <v>84</v>
      </c>
      <c r="C501" s="247" t="s">
        <v>369</v>
      </c>
      <c r="D501" s="247" t="str">
        <f t="shared" si="7"/>
        <v>Sun Valley / Ketchum, ID</v>
      </c>
      <c r="E501" s="261" t="s">
        <v>475</v>
      </c>
      <c r="F501" s="254">
        <v>45566</v>
      </c>
      <c r="G501" s="254">
        <v>45626</v>
      </c>
      <c r="H501" s="257">
        <v>191</v>
      </c>
      <c r="I501" s="257">
        <v>80</v>
      </c>
    </row>
    <row r="502" spans="1:9" x14ac:dyDescent="0.25">
      <c r="A502" s="249">
        <v>122</v>
      </c>
      <c r="B502" s="247" t="s">
        <v>84</v>
      </c>
      <c r="C502" s="247" t="s">
        <v>369</v>
      </c>
      <c r="D502" s="247" t="str">
        <f t="shared" si="7"/>
        <v>Sun Valley / Ketchum, ID</v>
      </c>
      <c r="E502" s="261" t="s">
        <v>475</v>
      </c>
      <c r="F502" s="254">
        <v>45627</v>
      </c>
      <c r="G502" s="254">
        <v>45747</v>
      </c>
      <c r="H502" s="257">
        <v>300</v>
      </c>
      <c r="I502" s="257">
        <v>80</v>
      </c>
    </row>
    <row r="503" spans="1:9" x14ac:dyDescent="0.25">
      <c r="A503" s="249">
        <v>122</v>
      </c>
      <c r="B503" s="247" t="s">
        <v>84</v>
      </c>
      <c r="C503" s="247" t="s">
        <v>369</v>
      </c>
      <c r="D503" s="247" t="str">
        <f t="shared" si="7"/>
        <v>Sun Valley / Ketchum, ID</v>
      </c>
      <c r="E503" s="261" t="s">
        <v>475</v>
      </c>
      <c r="F503" s="254">
        <v>45748</v>
      </c>
      <c r="G503" s="254">
        <v>45808</v>
      </c>
      <c r="H503" s="257">
        <v>181</v>
      </c>
      <c r="I503" s="257">
        <v>80</v>
      </c>
    </row>
    <row r="504" spans="1:9" x14ac:dyDescent="0.25">
      <c r="A504" s="249">
        <v>122</v>
      </c>
      <c r="B504" s="247" t="s">
        <v>84</v>
      </c>
      <c r="C504" s="247" t="s">
        <v>369</v>
      </c>
      <c r="D504" s="247" t="str">
        <f t="shared" si="7"/>
        <v>Sun Valley / Ketchum, ID</v>
      </c>
      <c r="E504" s="261" t="s">
        <v>475</v>
      </c>
      <c r="F504" s="254">
        <v>45809</v>
      </c>
      <c r="G504" s="254">
        <v>45930</v>
      </c>
      <c r="H504" s="257">
        <v>295</v>
      </c>
      <c r="I504" s="257">
        <v>80</v>
      </c>
    </row>
    <row r="505" spans="1:9" x14ac:dyDescent="0.25">
      <c r="A505" s="249">
        <v>122</v>
      </c>
      <c r="B505" s="247" t="s">
        <v>84</v>
      </c>
      <c r="C505" s="247" t="s">
        <v>369</v>
      </c>
      <c r="D505" s="247" t="str">
        <f t="shared" si="7"/>
        <v>Sun Valley / Ketchum, ID</v>
      </c>
      <c r="E505" s="261" t="s">
        <v>475</v>
      </c>
      <c r="F505" s="254">
        <v>45931</v>
      </c>
      <c r="G505" s="254">
        <v>45991</v>
      </c>
      <c r="H505" s="257">
        <v>191</v>
      </c>
      <c r="I505" s="257">
        <v>80</v>
      </c>
    </row>
    <row r="506" spans="1:9" x14ac:dyDescent="0.25">
      <c r="A506" s="249">
        <v>122</v>
      </c>
      <c r="B506" s="247" t="s">
        <v>84</v>
      </c>
      <c r="C506" s="247" t="s">
        <v>369</v>
      </c>
      <c r="D506" s="247" t="str">
        <f t="shared" si="7"/>
        <v>Sun Valley / Ketchum, ID</v>
      </c>
      <c r="E506" s="261" t="s">
        <v>475</v>
      </c>
      <c r="F506" s="254">
        <v>45992</v>
      </c>
      <c r="G506" s="254">
        <v>46112</v>
      </c>
      <c r="H506" s="257">
        <v>300</v>
      </c>
      <c r="I506" s="257">
        <v>80</v>
      </c>
    </row>
    <row r="507" spans="1:9" x14ac:dyDescent="0.25">
      <c r="A507" s="249">
        <v>122</v>
      </c>
      <c r="B507" s="247" t="s">
        <v>84</v>
      </c>
      <c r="C507" s="247" t="s">
        <v>369</v>
      </c>
      <c r="D507" s="247" t="str">
        <f t="shared" si="7"/>
        <v>Sun Valley / Ketchum, ID</v>
      </c>
      <c r="E507" s="261" t="s">
        <v>475</v>
      </c>
      <c r="F507" s="254">
        <v>46113</v>
      </c>
      <c r="G507" s="254">
        <v>46173</v>
      </c>
      <c r="H507" s="257">
        <v>181</v>
      </c>
      <c r="I507" s="257">
        <v>80</v>
      </c>
    </row>
    <row r="508" spans="1:9" x14ac:dyDescent="0.25">
      <c r="A508" s="249">
        <v>122</v>
      </c>
      <c r="B508" s="247" t="s">
        <v>84</v>
      </c>
      <c r="C508" s="247" t="s">
        <v>369</v>
      </c>
      <c r="D508" s="247" t="str">
        <f t="shared" si="7"/>
        <v>Sun Valley / Ketchum, ID</v>
      </c>
      <c r="E508" s="261" t="s">
        <v>475</v>
      </c>
      <c r="F508" s="254">
        <v>46174</v>
      </c>
      <c r="G508" s="254">
        <v>46387</v>
      </c>
      <c r="H508" s="257">
        <v>295</v>
      </c>
      <c r="I508" s="257">
        <v>80</v>
      </c>
    </row>
    <row r="509" spans="1:9" x14ac:dyDescent="0.25">
      <c r="A509" s="250">
        <v>422</v>
      </c>
      <c r="B509" s="248" t="s">
        <v>86</v>
      </c>
      <c r="C509" s="248" t="s">
        <v>123</v>
      </c>
      <c r="D509" s="247" t="str">
        <f t="shared" si="7"/>
        <v>Bolingbrook / Romeoville / Lemont, IL</v>
      </c>
      <c r="E509" s="262" t="s">
        <v>622</v>
      </c>
      <c r="F509" s="255">
        <v>45566</v>
      </c>
      <c r="G509" s="255">
        <v>45930</v>
      </c>
      <c r="H509" s="258">
        <v>114</v>
      </c>
      <c r="I509" s="258">
        <v>74</v>
      </c>
    </row>
    <row r="510" spans="1:9" x14ac:dyDescent="0.25">
      <c r="A510" s="250">
        <v>422</v>
      </c>
      <c r="B510" s="248" t="s">
        <v>86</v>
      </c>
      <c r="C510" s="248" t="s">
        <v>123</v>
      </c>
      <c r="D510" s="247" t="str">
        <f t="shared" si="7"/>
        <v>Bolingbrook / Romeoville / Lemont, IL</v>
      </c>
      <c r="E510" s="262" t="s">
        <v>622</v>
      </c>
      <c r="F510" s="255">
        <v>45931</v>
      </c>
      <c r="G510" s="255">
        <v>46387</v>
      </c>
      <c r="H510" s="258">
        <v>114</v>
      </c>
      <c r="I510" s="258">
        <v>74</v>
      </c>
    </row>
    <row r="511" spans="1:9" x14ac:dyDescent="0.25">
      <c r="A511" s="249">
        <v>123</v>
      </c>
      <c r="B511" s="247" t="s">
        <v>86</v>
      </c>
      <c r="C511" s="247" t="s">
        <v>163</v>
      </c>
      <c r="D511" s="247" t="str">
        <f t="shared" si="7"/>
        <v>Chicago, IL</v>
      </c>
      <c r="E511" s="261" t="s">
        <v>476</v>
      </c>
      <c r="F511" s="254">
        <v>45566</v>
      </c>
      <c r="G511" s="254">
        <v>45626</v>
      </c>
      <c r="H511" s="257">
        <v>223</v>
      </c>
      <c r="I511" s="257">
        <v>92</v>
      </c>
    </row>
    <row r="512" spans="1:9" x14ac:dyDescent="0.25">
      <c r="A512" s="249">
        <v>123</v>
      </c>
      <c r="B512" s="247" t="s">
        <v>86</v>
      </c>
      <c r="C512" s="247" t="s">
        <v>163</v>
      </c>
      <c r="D512" s="247" t="str">
        <f t="shared" si="7"/>
        <v>Chicago, IL</v>
      </c>
      <c r="E512" s="261" t="s">
        <v>476</v>
      </c>
      <c r="F512" s="254">
        <v>45627</v>
      </c>
      <c r="G512" s="254">
        <v>45747</v>
      </c>
      <c r="H512" s="257">
        <v>142</v>
      </c>
      <c r="I512" s="257">
        <v>92</v>
      </c>
    </row>
    <row r="513" spans="1:9" x14ac:dyDescent="0.25">
      <c r="A513" s="249">
        <v>123</v>
      </c>
      <c r="B513" s="247" t="s">
        <v>86</v>
      </c>
      <c r="C513" s="247" t="s">
        <v>163</v>
      </c>
      <c r="D513" s="247" t="str">
        <f t="shared" si="7"/>
        <v>Chicago, IL</v>
      </c>
      <c r="E513" s="261" t="s">
        <v>476</v>
      </c>
      <c r="F513" s="254">
        <v>45748</v>
      </c>
      <c r="G513" s="254">
        <v>45838</v>
      </c>
      <c r="H513" s="257">
        <v>234</v>
      </c>
      <c r="I513" s="257">
        <v>92</v>
      </c>
    </row>
    <row r="514" spans="1:9" x14ac:dyDescent="0.25">
      <c r="A514" s="249">
        <v>123</v>
      </c>
      <c r="B514" s="247" t="s">
        <v>86</v>
      </c>
      <c r="C514" s="247" t="s">
        <v>163</v>
      </c>
      <c r="D514" s="247" t="str">
        <f t="shared" si="7"/>
        <v>Chicago, IL</v>
      </c>
      <c r="E514" s="261" t="s">
        <v>476</v>
      </c>
      <c r="F514" s="254">
        <v>45839</v>
      </c>
      <c r="G514" s="254">
        <v>45900</v>
      </c>
      <c r="H514" s="257">
        <v>202</v>
      </c>
      <c r="I514" s="257">
        <v>92</v>
      </c>
    </row>
    <row r="515" spans="1:9" x14ac:dyDescent="0.25">
      <c r="A515" s="249">
        <v>123</v>
      </c>
      <c r="B515" s="247" t="s">
        <v>86</v>
      </c>
      <c r="C515" s="247" t="s">
        <v>163</v>
      </c>
      <c r="D515" s="247" t="str">
        <f t="shared" si="7"/>
        <v>Chicago, IL</v>
      </c>
      <c r="E515" s="261" t="s">
        <v>476</v>
      </c>
      <c r="F515" s="254">
        <v>45901</v>
      </c>
      <c r="G515" s="254">
        <v>45930</v>
      </c>
      <c r="H515" s="257">
        <v>223</v>
      </c>
      <c r="I515" s="257">
        <v>92</v>
      </c>
    </row>
    <row r="516" spans="1:9" x14ac:dyDescent="0.25">
      <c r="A516" s="249">
        <v>123</v>
      </c>
      <c r="B516" s="247" t="s">
        <v>86</v>
      </c>
      <c r="C516" s="247" t="s">
        <v>163</v>
      </c>
      <c r="D516" s="247" t="str">
        <f t="shared" si="7"/>
        <v>Chicago, IL</v>
      </c>
      <c r="E516" s="261" t="s">
        <v>476</v>
      </c>
      <c r="F516" s="254">
        <v>45931</v>
      </c>
      <c r="G516" s="254">
        <v>45991</v>
      </c>
      <c r="H516" s="257">
        <v>223</v>
      </c>
      <c r="I516" s="257">
        <v>92</v>
      </c>
    </row>
    <row r="517" spans="1:9" x14ac:dyDescent="0.25">
      <c r="A517" s="249">
        <v>123</v>
      </c>
      <c r="B517" s="247" t="s">
        <v>86</v>
      </c>
      <c r="C517" s="247" t="s">
        <v>163</v>
      </c>
      <c r="D517" s="247" t="str">
        <f t="shared" si="7"/>
        <v>Chicago, IL</v>
      </c>
      <c r="E517" s="261" t="s">
        <v>476</v>
      </c>
      <c r="F517" s="254">
        <v>45992</v>
      </c>
      <c r="G517" s="254">
        <v>46112</v>
      </c>
      <c r="H517" s="257">
        <v>142</v>
      </c>
      <c r="I517" s="257">
        <v>92</v>
      </c>
    </row>
    <row r="518" spans="1:9" x14ac:dyDescent="0.25">
      <c r="A518" s="249">
        <v>123</v>
      </c>
      <c r="B518" s="247" t="s">
        <v>86</v>
      </c>
      <c r="C518" s="247" t="s">
        <v>163</v>
      </c>
      <c r="D518" s="247" t="str">
        <f t="shared" si="7"/>
        <v>Chicago, IL</v>
      </c>
      <c r="E518" s="261" t="s">
        <v>476</v>
      </c>
      <c r="F518" s="254">
        <v>46113</v>
      </c>
      <c r="G518" s="254">
        <v>46203</v>
      </c>
      <c r="H518" s="257">
        <v>234</v>
      </c>
      <c r="I518" s="257">
        <v>92</v>
      </c>
    </row>
    <row r="519" spans="1:9" x14ac:dyDescent="0.25">
      <c r="A519" s="249">
        <v>123</v>
      </c>
      <c r="B519" s="247" t="s">
        <v>86</v>
      </c>
      <c r="C519" s="247" t="s">
        <v>163</v>
      </c>
      <c r="D519" s="247" t="str">
        <f t="shared" si="7"/>
        <v>Chicago, IL</v>
      </c>
      <c r="E519" s="261" t="s">
        <v>476</v>
      </c>
      <c r="F519" s="254">
        <v>46204</v>
      </c>
      <c r="G519" s="254">
        <v>46265</v>
      </c>
      <c r="H519" s="257">
        <v>202</v>
      </c>
      <c r="I519" s="257">
        <v>92</v>
      </c>
    </row>
    <row r="520" spans="1:9" x14ac:dyDescent="0.25">
      <c r="A520" s="249">
        <v>123</v>
      </c>
      <c r="B520" s="247" t="s">
        <v>86</v>
      </c>
      <c r="C520" s="247" t="s">
        <v>163</v>
      </c>
      <c r="D520" s="247" t="str">
        <f t="shared" si="7"/>
        <v>Chicago, IL</v>
      </c>
      <c r="E520" s="261" t="s">
        <v>476</v>
      </c>
      <c r="F520" s="254">
        <v>46266</v>
      </c>
      <c r="G520" s="254">
        <v>46387</v>
      </c>
      <c r="H520" s="257">
        <v>223</v>
      </c>
      <c r="I520" s="257">
        <v>92</v>
      </c>
    </row>
    <row r="521" spans="1:9" x14ac:dyDescent="0.25">
      <c r="A521" s="250">
        <v>462</v>
      </c>
      <c r="B521" s="248" t="s">
        <v>86</v>
      </c>
      <c r="C521" s="248" t="s">
        <v>190</v>
      </c>
      <c r="D521" s="247" t="str">
        <f t="shared" si="7"/>
        <v>East St. Louis / O'Fallon / Fairview Heights, IL</v>
      </c>
      <c r="E521" s="262" t="s">
        <v>626</v>
      </c>
      <c r="F521" s="255">
        <v>45566</v>
      </c>
      <c r="G521" s="255">
        <v>45930</v>
      </c>
      <c r="H521" s="258">
        <v>150</v>
      </c>
      <c r="I521" s="258">
        <v>86</v>
      </c>
    </row>
    <row r="522" spans="1:9" x14ac:dyDescent="0.25">
      <c r="A522" s="250">
        <v>462</v>
      </c>
      <c r="B522" s="248" t="s">
        <v>86</v>
      </c>
      <c r="C522" s="248" t="s">
        <v>190</v>
      </c>
      <c r="D522" s="247" t="str">
        <f t="shared" si="7"/>
        <v>East St. Louis / O'Fallon / Fairview Heights, IL</v>
      </c>
      <c r="E522" s="262" t="s">
        <v>626</v>
      </c>
      <c r="F522" s="255">
        <v>45931</v>
      </c>
      <c r="G522" s="255">
        <v>46387</v>
      </c>
      <c r="H522" s="258">
        <v>150</v>
      </c>
      <c r="I522" s="258">
        <v>86</v>
      </c>
    </row>
    <row r="523" spans="1:9" x14ac:dyDescent="0.25">
      <c r="A523" s="249">
        <v>124</v>
      </c>
      <c r="B523" s="247" t="s">
        <v>86</v>
      </c>
      <c r="C523" s="247" t="s">
        <v>289</v>
      </c>
      <c r="D523" s="247" t="str">
        <f t="shared" ref="D523:D586" si="8">$C523&amp;","&amp;" "&amp;$B523</f>
        <v>Oak Brook Terrace, IL</v>
      </c>
      <c r="E523" s="261" t="s">
        <v>477</v>
      </c>
      <c r="F523" s="254">
        <v>45566</v>
      </c>
      <c r="G523" s="254">
        <v>45930</v>
      </c>
      <c r="H523" s="257">
        <v>115</v>
      </c>
      <c r="I523" s="257">
        <v>80</v>
      </c>
    </row>
    <row r="524" spans="1:9" x14ac:dyDescent="0.25">
      <c r="A524" s="249">
        <v>124</v>
      </c>
      <c r="B524" s="247" t="s">
        <v>86</v>
      </c>
      <c r="C524" s="247" t="s">
        <v>289</v>
      </c>
      <c r="D524" s="247" t="str">
        <f t="shared" si="8"/>
        <v>Oak Brook Terrace, IL</v>
      </c>
      <c r="E524" s="261" t="s">
        <v>477</v>
      </c>
      <c r="F524" s="254">
        <v>45931</v>
      </c>
      <c r="G524" s="254">
        <v>46387</v>
      </c>
      <c r="H524" s="257">
        <v>115</v>
      </c>
      <c r="I524" s="257">
        <v>80</v>
      </c>
    </row>
    <row r="525" spans="1:9" x14ac:dyDescent="0.25">
      <c r="A525" s="250">
        <v>127</v>
      </c>
      <c r="B525" s="248" t="s">
        <v>87</v>
      </c>
      <c r="C525" s="248" t="s">
        <v>117</v>
      </c>
      <c r="D525" s="247" t="str">
        <f t="shared" si="8"/>
        <v>Bloomington , IN</v>
      </c>
      <c r="E525" s="262" t="s">
        <v>456</v>
      </c>
      <c r="F525" s="255">
        <v>45566</v>
      </c>
      <c r="G525" s="255">
        <v>45777</v>
      </c>
      <c r="H525" s="258">
        <v>110</v>
      </c>
      <c r="I525" s="258">
        <v>74</v>
      </c>
    </row>
    <row r="526" spans="1:9" x14ac:dyDescent="0.25">
      <c r="A526" s="250">
        <v>127</v>
      </c>
      <c r="B526" s="248" t="s">
        <v>87</v>
      </c>
      <c r="C526" s="248" t="s">
        <v>117</v>
      </c>
      <c r="D526" s="247" t="str">
        <f t="shared" si="8"/>
        <v>Bloomington , IN</v>
      </c>
      <c r="E526" s="262" t="s">
        <v>456</v>
      </c>
      <c r="F526" s="255">
        <v>45778</v>
      </c>
      <c r="G526" s="255">
        <v>45900</v>
      </c>
      <c r="H526" s="258">
        <v>139</v>
      </c>
      <c r="I526" s="258">
        <v>74</v>
      </c>
    </row>
    <row r="527" spans="1:9" x14ac:dyDescent="0.25">
      <c r="A527" s="250">
        <v>127</v>
      </c>
      <c r="B527" s="248" t="s">
        <v>87</v>
      </c>
      <c r="C527" s="248" t="s">
        <v>117</v>
      </c>
      <c r="D527" s="247" t="str">
        <f t="shared" si="8"/>
        <v>Bloomington , IN</v>
      </c>
      <c r="E527" s="262" t="s">
        <v>456</v>
      </c>
      <c r="F527" s="255">
        <v>45901</v>
      </c>
      <c r="G527" s="255">
        <v>45930</v>
      </c>
      <c r="H527" s="258">
        <v>110</v>
      </c>
      <c r="I527" s="258">
        <v>74</v>
      </c>
    </row>
    <row r="528" spans="1:9" x14ac:dyDescent="0.25">
      <c r="A528" s="250">
        <v>127</v>
      </c>
      <c r="B528" s="248" t="s">
        <v>87</v>
      </c>
      <c r="C528" s="248" t="s">
        <v>117</v>
      </c>
      <c r="D528" s="247" t="str">
        <f t="shared" si="8"/>
        <v>Bloomington , IN</v>
      </c>
      <c r="E528" s="262" t="s">
        <v>456</v>
      </c>
      <c r="F528" s="255">
        <v>45931</v>
      </c>
      <c r="G528" s="255">
        <v>46142</v>
      </c>
      <c r="H528" s="258">
        <v>110</v>
      </c>
      <c r="I528" s="258">
        <v>74</v>
      </c>
    </row>
    <row r="529" spans="1:9" x14ac:dyDescent="0.25">
      <c r="A529" s="250">
        <v>127</v>
      </c>
      <c r="B529" s="248" t="s">
        <v>87</v>
      </c>
      <c r="C529" s="248" t="s">
        <v>117</v>
      </c>
      <c r="D529" s="247" t="str">
        <f t="shared" si="8"/>
        <v>Bloomington , IN</v>
      </c>
      <c r="E529" s="262" t="s">
        <v>456</v>
      </c>
      <c r="F529" s="255">
        <v>46143</v>
      </c>
      <c r="G529" s="255">
        <v>46265</v>
      </c>
      <c r="H529" s="258">
        <v>139</v>
      </c>
      <c r="I529" s="258">
        <v>74</v>
      </c>
    </row>
    <row r="530" spans="1:9" x14ac:dyDescent="0.25">
      <c r="A530" s="250">
        <v>127</v>
      </c>
      <c r="B530" s="248" t="s">
        <v>87</v>
      </c>
      <c r="C530" s="248" t="s">
        <v>117</v>
      </c>
      <c r="D530" s="247" t="str">
        <f t="shared" si="8"/>
        <v>Bloomington , IN</v>
      </c>
      <c r="E530" s="262" t="s">
        <v>456</v>
      </c>
      <c r="F530" s="255">
        <v>46266</v>
      </c>
      <c r="G530" s="255">
        <v>46387</v>
      </c>
      <c r="H530" s="258">
        <v>110</v>
      </c>
      <c r="I530" s="258">
        <v>74</v>
      </c>
    </row>
    <row r="531" spans="1:9" x14ac:dyDescent="0.25">
      <c r="A531" s="249">
        <v>130</v>
      </c>
      <c r="B531" s="247" t="s">
        <v>87</v>
      </c>
      <c r="C531" s="247" t="s">
        <v>226</v>
      </c>
      <c r="D531" s="247" t="str">
        <f t="shared" si="8"/>
        <v>Indianapolis / Carmel, IN</v>
      </c>
      <c r="E531" s="261" t="s">
        <v>479</v>
      </c>
      <c r="F531" s="254">
        <v>45566</v>
      </c>
      <c r="G531" s="254">
        <v>45930</v>
      </c>
      <c r="H531" s="257">
        <v>133</v>
      </c>
      <c r="I531" s="257">
        <v>80</v>
      </c>
    </row>
    <row r="532" spans="1:9" x14ac:dyDescent="0.25">
      <c r="A532" s="249">
        <v>130</v>
      </c>
      <c r="B532" s="247" t="s">
        <v>87</v>
      </c>
      <c r="C532" s="247" t="s">
        <v>226</v>
      </c>
      <c r="D532" s="247" t="str">
        <f t="shared" si="8"/>
        <v>Indianapolis / Carmel, IN</v>
      </c>
      <c r="E532" s="261" t="s">
        <v>479</v>
      </c>
      <c r="F532" s="254">
        <v>45931</v>
      </c>
      <c r="G532" s="254">
        <v>46387</v>
      </c>
      <c r="H532" s="257">
        <v>133</v>
      </c>
      <c r="I532" s="257">
        <v>80</v>
      </c>
    </row>
    <row r="533" spans="1:9" x14ac:dyDescent="0.25">
      <c r="A533" s="250">
        <v>131</v>
      </c>
      <c r="B533" s="248" t="s">
        <v>87</v>
      </c>
      <c r="C533" s="248" t="s">
        <v>242</v>
      </c>
      <c r="D533" s="247" t="str">
        <f t="shared" si="8"/>
        <v>Lafayette / West Lafayette, IN</v>
      </c>
      <c r="E533" s="262" t="s">
        <v>480</v>
      </c>
      <c r="F533" s="255">
        <v>45566</v>
      </c>
      <c r="G533" s="255">
        <v>45869</v>
      </c>
      <c r="H533" s="258">
        <v>123</v>
      </c>
      <c r="I533" s="258">
        <v>74</v>
      </c>
    </row>
    <row r="534" spans="1:9" x14ac:dyDescent="0.25">
      <c r="A534" s="250">
        <v>131</v>
      </c>
      <c r="B534" s="248" t="s">
        <v>87</v>
      </c>
      <c r="C534" s="248" t="s">
        <v>242</v>
      </c>
      <c r="D534" s="247" t="str">
        <f t="shared" si="8"/>
        <v>Lafayette / West Lafayette, IN</v>
      </c>
      <c r="E534" s="262" t="s">
        <v>480</v>
      </c>
      <c r="F534" s="255">
        <v>45870</v>
      </c>
      <c r="G534" s="255">
        <v>45930</v>
      </c>
      <c r="H534" s="258">
        <v>143</v>
      </c>
      <c r="I534" s="258">
        <v>74</v>
      </c>
    </row>
    <row r="535" spans="1:9" x14ac:dyDescent="0.25">
      <c r="A535" s="250">
        <v>131</v>
      </c>
      <c r="B535" s="248" t="s">
        <v>87</v>
      </c>
      <c r="C535" s="248" t="s">
        <v>242</v>
      </c>
      <c r="D535" s="247" t="str">
        <f t="shared" si="8"/>
        <v>Lafayette / West Lafayette, IN</v>
      </c>
      <c r="E535" s="262" t="s">
        <v>480</v>
      </c>
      <c r="F535" s="255">
        <v>45931</v>
      </c>
      <c r="G535" s="255">
        <v>46234</v>
      </c>
      <c r="H535" s="258">
        <v>123</v>
      </c>
      <c r="I535" s="258">
        <v>74</v>
      </c>
    </row>
    <row r="536" spans="1:9" x14ac:dyDescent="0.25">
      <c r="A536" s="250">
        <v>131</v>
      </c>
      <c r="B536" s="248" t="s">
        <v>87</v>
      </c>
      <c r="C536" s="248" t="s">
        <v>242</v>
      </c>
      <c r="D536" s="247" t="str">
        <f t="shared" si="8"/>
        <v>Lafayette / West Lafayette, IN</v>
      </c>
      <c r="E536" s="262" t="s">
        <v>480</v>
      </c>
      <c r="F536" s="255">
        <v>46235</v>
      </c>
      <c r="G536" s="255">
        <v>46387</v>
      </c>
      <c r="H536" s="258">
        <v>143</v>
      </c>
      <c r="I536" s="258">
        <v>74</v>
      </c>
    </row>
    <row r="537" spans="1:9" x14ac:dyDescent="0.25">
      <c r="A537" s="249">
        <v>137</v>
      </c>
      <c r="B537" s="247" t="s">
        <v>89</v>
      </c>
      <c r="C537" s="247" t="s">
        <v>233</v>
      </c>
      <c r="D537" s="247" t="str">
        <f t="shared" si="8"/>
        <v>Kansas City / Overland Park, KS</v>
      </c>
      <c r="E537" s="261" t="s">
        <v>481</v>
      </c>
      <c r="F537" s="254">
        <v>45566</v>
      </c>
      <c r="G537" s="254">
        <v>45930</v>
      </c>
      <c r="H537" s="257">
        <v>135</v>
      </c>
      <c r="I537" s="257">
        <v>80</v>
      </c>
    </row>
    <row r="538" spans="1:9" x14ac:dyDescent="0.25">
      <c r="A538" s="249">
        <v>137</v>
      </c>
      <c r="B538" s="247" t="s">
        <v>89</v>
      </c>
      <c r="C538" s="247" t="s">
        <v>233</v>
      </c>
      <c r="D538" s="247" t="str">
        <f t="shared" si="8"/>
        <v>Kansas City / Overland Park, KS</v>
      </c>
      <c r="E538" s="261" t="s">
        <v>481</v>
      </c>
      <c r="F538" s="254">
        <v>45931</v>
      </c>
      <c r="G538" s="254">
        <v>46387</v>
      </c>
      <c r="H538" s="257">
        <v>135</v>
      </c>
      <c r="I538" s="257">
        <v>80</v>
      </c>
    </row>
    <row r="539" spans="1:9" x14ac:dyDescent="0.25">
      <c r="A539" s="250">
        <v>139</v>
      </c>
      <c r="B539" s="248" t="s">
        <v>92</v>
      </c>
      <c r="C539" s="248" t="s">
        <v>125</v>
      </c>
      <c r="D539" s="247" t="str">
        <f t="shared" si="8"/>
        <v>Boone, KY</v>
      </c>
      <c r="E539" s="262" t="s">
        <v>125</v>
      </c>
      <c r="F539" s="255">
        <v>45566</v>
      </c>
      <c r="G539" s="255">
        <v>45930</v>
      </c>
      <c r="H539" s="258">
        <v>116</v>
      </c>
      <c r="I539" s="258">
        <v>68</v>
      </c>
    </row>
    <row r="540" spans="1:9" x14ac:dyDescent="0.25">
      <c r="A540" s="250">
        <v>139</v>
      </c>
      <c r="B540" s="248" t="s">
        <v>92</v>
      </c>
      <c r="C540" s="248" t="s">
        <v>125</v>
      </c>
      <c r="D540" s="247" t="str">
        <f t="shared" si="8"/>
        <v>Boone, KY</v>
      </c>
      <c r="E540" s="262" t="s">
        <v>125</v>
      </c>
      <c r="F540" s="255">
        <v>45931</v>
      </c>
      <c r="G540" s="255">
        <v>46387</v>
      </c>
      <c r="H540" s="258">
        <v>116</v>
      </c>
      <c r="I540" s="258">
        <v>68</v>
      </c>
    </row>
    <row r="541" spans="1:9" x14ac:dyDescent="0.25">
      <c r="A541" s="249">
        <v>436</v>
      </c>
      <c r="B541" s="247" t="s">
        <v>92</v>
      </c>
      <c r="C541" s="247" t="s">
        <v>236</v>
      </c>
      <c r="D541" s="247" t="str">
        <f t="shared" si="8"/>
        <v>Kenton, KY</v>
      </c>
      <c r="E541" s="261" t="s">
        <v>236</v>
      </c>
      <c r="F541" s="254">
        <v>45566</v>
      </c>
      <c r="G541" s="254">
        <v>45930</v>
      </c>
      <c r="H541" s="257">
        <v>163</v>
      </c>
      <c r="I541" s="257">
        <v>86</v>
      </c>
    </row>
    <row r="542" spans="1:9" x14ac:dyDescent="0.25">
      <c r="A542" s="249">
        <v>436</v>
      </c>
      <c r="B542" s="247" t="s">
        <v>92</v>
      </c>
      <c r="C542" s="247" t="s">
        <v>236</v>
      </c>
      <c r="D542" s="247" t="str">
        <f t="shared" si="8"/>
        <v>Kenton, KY</v>
      </c>
      <c r="E542" s="261" t="s">
        <v>236</v>
      </c>
      <c r="F542" s="254">
        <v>45931</v>
      </c>
      <c r="G542" s="254">
        <v>46387</v>
      </c>
      <c r="H542" s="257">
        <v>163</v>
      </c>
      <c r="I542" s="257">
        <v>86</v>
      </c>
    </row>
    <row r="543" spans="1:9" x14ac:dyDescent="0.25">
      <c r="A543" s="250">
        <v>140</v>
      </c>
      <c r="B543" s="248" t="s">
        <v>92</v>
      </c>
      <c r="C543" s="248" t="s">
        <v>248</v>
      </c>
      <c r="D543" s="247" t="str">
        <f t="shared" si="8"/>
        <v>Lexington, KY</v>
      </c>
      <c r="E543" s="262" t="s">
        <v>482</v>
      </c>
      <c r="F543" s="255">
        <v>45566</v>
      </c>
      <c r="G543" s="255">
        <v>45930</v>
      </c>
      <c r="H543" s="258">
        <v>118</v>
      </c>
      <c r="I543" s="258">
        <v>80</v>
      </c>
    </row>
    <row r="544" spans="1:9" x14ac:dyDescent="0.25">
      <c r="A544" s="250">
        <v>140</v>
      </c>
      <c r="B544" s="248" t="s">
        <v>92</v>
      </c>
      <c r="C544" s="248" t="s">
        <v>248</v>
      </c>
      <c r="D544" s="247" t="str">
        <f t="shared" si="8"/>
        <v>Lexington, KY</v>
      </c>
      <c r="E544" s="262" t="s">
        <v>482</v>
      </c>
      <c r="F544" s="255">
        <v>45931</v>
      </c>
      <c r="G544" s="255">
        <v>46387</v>
      </c>
      <c r="H544" s="258">
        <v>118</v>
      </c>
      <c r="I544" s="258">
        <v>80</v>
      </c>
    </row>
    <row r="545" spans="1:9" x14ac:dyDescent="0.25">
      <c r="A545" s="249">
        <v>141</v>
      </c>
      <c r="B545" s="247" t="s">
        <v>92</v>
      </c>
      <c r="C545" s="247" t="s">
        <v>252</v>
      </c>
      <c r="D545" s="247" t="str">
        <f t="shared" si="8"/>
        <v>Louisville, KY</v>
      </c>
      <c r="E545" s="261" t="s">
        <v>404</v>
      </c>
      <c r="F545" s="254">
        <v>45566</v>
      </c>
      <c r="G545" s="254">
        <v>45596</v>
      </c>
      <c r="H545" s="257">
        <v>164</v>
      </c>
      <c r="I545" s="257">
        <v>80</v>
      </c>
    </row>
    <row r="546" spans="1:9" x14ac:dyDescent="0.25">
      <c r="A546" s="249">
        <v>141</v>
      </c>
      <c r="B546" s="247" t="s">
        <v>92</v>
      </c>
      <c r="C546" s="247" t="s">
        <v>252</v>
      </c>
      <c r="D546" s="247" t="str">
        <f t="shared" si="8"/>
        <v>Louisville, KY</v>
      </c>
      <c r="E546" s="261" t="s">
        <v>404</v>
      </c>
      <c r="F546" s="254">
        <v>45597</v>
      </c>
      <c r="G546" s="254">
        <v>45688</v>
      </c>
      <c r="H546" s="257">
        <v>120</v>
      </c>
      <c r="I546" s="257">
        <v>80</v>
      </c>
    </row>
    <row r="547" spans="1:9" x14ac:dyDescent="0.25">
      <c r="A547" s="249">
        <v>141</v>
      </c>
      <c r="B547" s="247" t="s">
        <v>92</v>
      </c>
      <c r="C547" s="247" t="s">
        <v>252</v>
      </c>
      <c r="D547" s="247" t="str">
        <f t="shared" si="8"/>
        <v>Louisville, KY</v>
      </c>
      <c r="E547" s="261" t="s">
        <v>404</v>
      </c>
      <c r="F547" s="254">
        <v>45689</v>
      </c>
      <c r="G547" s="254">
        <v>45808</v>
      </c>
      <c r="H547" s="257">
        <v>155</v>
      </c>
      <c r="I547" s="257">
        <v>80</v>
      </c>
    </row>
    <row r="548" spans="1:9" x14ac:dyDescent="0.25">
      <c r="A548" s="249">
        <v>141</v>
      </c>
      <c r="B548" s="247" t="s">
        <v>92</v>
      </c>
      <c r="C548" s="247" t="s">
        <v>252</v>
      </c>
      <c r="D548" s="247" t="str">
        <f t="shared" si="8"/>
        <v>Louisville, KY</v>
      </c>
      <c r="E548" s="261" t="s">
        <v>404</v>
      </c>
      <c r="F548" s="254">
        <v>45809</v>
      </c>
      <c r="G548" s="254">
        <v>45900</v>
      </c>
      <c r="H548" s="257">
        <v>134</v>
      </c>
      <c r="I548" s="257">
        <v>80</v>
      </c>
    </row>
    <row r="549" spans="1:9" x14ac:dyDescent="0.25">
      <c r="A549" s="249">
        <v>141</v>
      </c>
      <c r="B549" s="247" t="s">
        <v>92</v>
      </c>
      <c r="C549" s="247" t="s">
        <v>252</v>
      </c>
      <c r="D549" s="247" t="str">
        <f t="shared" si="8"/>
        <v>Louisville, KY</v>
      </c>
      <c r="E549" s="261" t="s">
        <v>404</v>
      </c>
      <c r="F549" s="254">
        <v>45901</v>
      </c>
      <c r="G549" s="254">
        <v>45930</v>
      </c>
      <c r="H549" s="257">
        <v>164</v>
      </c>
      <c r="I549" s="257">
        <v>80</v>
      </c>
    </row>
    <row r="550" spans="1:9" x14ac:dyDescent="0.25">
      <c r="A550" s="249">
        <v>141</v>
      </c>
      <c r="B550" s="247" t="s">
        <v>92</v>
      </c>
      <c r="C550" s="247" t="s">
        <v>252</v>
      </c>
      <c r="D550" s="247" t="str">
        <f t="shared" si="8"/>
        <v>Louisville, KY</v>
      </c>
      <c r="E550" s="261" t="s">
        <v>404</v>
      </c>
      <c r="F550" s="254">
        <v>45931</v>
      </c>
      <c r="G550" s="254">
        <v>45961</v>
      </c>
      <c r="H550" s="257">
        <v>164</v>
      </c>
      <c r="I550" s="257">
        <v>80</v>
      </c>
    </row>
    <row r="551" spans="1:9" x14ac:dyDescent="0.25">
      <c r="A551" s="249">
        <v>141</v>
      </c>
      <c r="B551" s="247" t="s">
        <v>92</v>
      </c>
      <c r="C551" s="247" t="s">
        <v>252</v>
      </c>
      <c r="D551" s="247" t="str">
        <f t="shared" si="8"/>
        <v>Louisville, KY</v>
      </c>
      <c r="E551" s="261" t="s">
        <v>404</v>
      </c>
      <c r="F551" s="254">
        <v>45962</v>
      </c>
      <c r="G551" s="254">
        <v>46053</v>
      </c>
      <c r="H551" s="257">
        <v>120</v>
      </c>
      <c r="I551" s="257">
        <v>80</v>
      </c>
    </row>
    <row r="552" spans="1:9" x14ac:dyDescent="0.25">
      <c r="A552" s="249">
        <v>141</v>
      </c>
      <c r="B552" s="247" t="s">
        <v>92</v>
      </c>
      <c r="C552" s="247" t="s">
        <v>252</v>
      </c>
      <c r="D552" s="247" t="str">
        <f t="shared" si="8"/>
        <v>Louisville, KY</v>
      </c>
      <c r="E552" s="261" t="s">
        <v>404</v>
      </c>
      <c r="F552" s="254">
        <v>46054</v>
      </c>
      <c r="G552" s="254">
        <v>46173</v>
      </c>
      <c r="H552" s="257">
        <v>155</v>
      </c>
      <c r="I552" s="257">
        <v>80</v>
      </c>
    </row>
    <row r="553" spans="1:9" x14ac:dyDescent="0.25">
      <c r="A553" s="249">
        <v>141</v>
      </c>
      <c r="B553" s="247" t="s">
        <v>92</v>
      </c>
      <c r="C553" s="247" t="s">
        <v>252</v>
      </c>
      <c r="D553" s="247" t="str">
        <f t="shared" si="8"/>
        <v>Louisville, KY</v>
      </c>
      <c r="E553" s="261" t="s">
        <v>404</v>
      </c>
      <c r="F553" s="254">
        <v>46174</v>
      </c>
      <c r="G553" s="254">
        <v>46265</v>
      </c>
      <c r="H553" s="257">
        <v>134</v>
      </c>
      <c r="I553" s="257">
        <v>80</v>
      </c>
    </row>
    <row r="554" spans="1:9" x14ac:dyDescent="0.25">
      <c r="A554" s="249">
        <v>141</v>
      </c>
      <c r="B554" s="247" t="s">
        <v>92</v>
      </c>
      <c r="C554" s="247" t="s">
        <v>252</v>
      </c>
      <c r="D554" s="247" t="str">
        <f t="shared" si="8"/>
        <v>Louisville, KY</v>
      </c>
      <c r="E554" s="261" t="s">
        <v>404</v>
      </c>
      <c r="F554" s="254">
        <v>46266</v>
      </c>
      <c r="G554" s="254">
        <v>46387</v>
      </c>
      <c r="H554" s="257">
        <v>164</v>
      </c>
      <c r="I554" s="257">
        <v>80</v>
      </c>
    </row>
    <row r="555" spans="1:9" x14ac:dyDescent="0.25">
      <c r="A555" s="250">
        <v>478</v>
      </c>
      <c r="B555" s="248" t="s">
        <v>94</v>
      </c>
      <c r="C555" s="248" t="s">
        <v>66</v>
      </c>
      <c r="D555" s="247" t="str">
        <f t="shared" si="8"/>
        <v>Alexandria / Leesville / Natchitoches, LA</v>
      </c>
      <c r="E555" s="262" t="s">
        <v>633</v>
      </c>
      <c r="F555" s="255">
        <v>45566</v>
      </c>
      <c r="G555" s="255">
        <v>45930</v>
      </c>
      <c r="H555" s="258">
        <v>112</v>
      </c>
      <c r="I555" s="258">
        <v>68</v>
      </c>
    </row>
    <row r="556" spans="1:9" x14ac:dyDescent="0.25">
      <c r="A556" s="250">
        <v>478</v>
      </c>
      <c r="B556" s="248" t="s">
        <v>94</v>
      </c>
      <c r="C556" s="248" t="s">
        <v>66</v>
      </c>
      <c r="D556" s="247" t="str">
        <f t="shared" si="8"/>
        <v>Alexandria / Leesville / Natchitoches, LA</v>
      </c>
      <c r="E556" s="262" t="s">
        <v>633</v>
      </c>
      <c r="F556" s="255">
        <v>45931</v>
      </c>
      <c r="G556" s="255">
        <v>46387</v>
      </c>
      <c r="H556" s="258">
        <v>112</v>
      </c>
      <c r="I556" s="258">
        <v>68</v>
      </c>
    </row>
    <row r="557" spans="1:9" x14ac:dyDescent="0.25">
      <c r="A557" s="249">
        <v>144</v>
      </c>
      <c r="B557" s="247" t="s">
        <v>94</v>
      </c>
      <c r="C557" s="247" t="s">
        <v>283</v>
      </c>
      <c r="D557" s="247" t="str">
        <f t="shared" si="8"/>
        <v>New Orleans, LA</v>
      </c>
      <c r="E557" s="261" t="s">
        <v>483</v>
      </c>
      <c r="F557" s="254">
        <v>45566</v>
      </c>
      <c r="G557" s="254">
        <v>45688</v>
      </c>
      <c r="H557" s="257">
        <v>157</v>
      </c>
      <c r="I557" s="257">
        <v>80</v>
      </c>
    </row>
    <row r="558" spans="1:9" x14ac:dyDescent="0.25">
      <c r="A558" s="249">
        <v>144</v>
      </c>
      <c r="B558" s="247" t="s">
        <v>94</v>
      </c>
      <c r="C558" s="247" t="s">
        <v>283</v>
      </c>
      <c r="D558" s="247" t="str">
        <f t="shared" si="8"/>
        <v>New Orleans, LA</v>
      </c>
      <c r="E558" s="261" t="s">
        <v>483</v>
      </c>
      <c r="F558" s="254">
        <v>45689</v>
      </c>
      <c r="G558" s="254">
        <v>45808</v>
      </c>
      <c r="H558" s="257">
        <v>179</v>
      </c>
      <c r="I558" s="257">
        <v>80</v>
      </c>
    </row>
    <row r="559" spans="1:9" x14ac:dyDescent="0.25">
      <c r="A559" s="249">
        <v>144</v>
      </c>
      <c r="B559" s="247" t="s">
        <v>94</v>
      </c>
      <c r="C559" s="247" t="s">
        <v>283</v>
      </c>
      <c r="D559" s="247" t="str">
        <f t="shared" si="8"/>
        <v>New Orleans, LA</v>
      </c>
      <c r="E559" s="261" t="s">
        <v>483</v>
      </c>
      <c r="F559" s="254">
        <v>45809</v>
      </c>
      <c r="G559" s="254">
        <v>45900</v>
      </c>
      <c r="H559" s="257">
        <v>133</v>
      </c>
      <c r="I559" s="257">
        <v>80</v>
      </c>
    </row>
    <row r="560" spans="1:9" x14ac:dyDescent="0.25">
      <c r="A560" s="249">
        <v>144</v>
      </c>
      <c r="B560" s="247" t="s">
        <v>94</v>
      </c>
      <c r="C560" s="247" t="s">
        <v>283</v>
      </c>
      <c r="D560" s="247" t="str">
        <f t="shared" si="8"/>
        <v>New Orleans, LA</v>
      </c>
      <c r="E560" s="261" t="s">
        <v>483</v>
      </c>
      <c r="F560" s="254">
        <v>45901</v>
      </c>
      <c r="G560" s="254">
        <v>45930</v>
      </c>
      <c r="H560" s="257">
        <v>157</v>
      </c>
      <c r="I560" s="257">
        <v>80</v>
      </c>
    </row>
    <row r="561" spans="1:9" x14ac:dyDescent="0.25">
      <c r="A561" s="249">
        <v>144</v>
      </c>
      <c r="B561" s="247" t="s">
        <v>94</v>
      </c>
      <c r="C561" s="247" t="s">
        <v>283</v>
      </c>
      <c r="D561" s="247" t="str">
        <f t="shared" si="8"/>
        <v>New Orleans, LA</v>
      </c>
      <c r="E561" s="261" t="s">
        <v>483</v>
      </c>
      <c r="F561" s="254">
        <v>45931</v>
      </c>
      <c r="G561" s="254">
        <v>46053</v>
      </c>
      <c r="H561" s="257">
        <v>157</v>
      </c>
      <c r="I561" s="257">
        <v>80</v>
      </c>
    </row>
    <row r="562" spans="1:9" x14ac:dyDescent="0.25">
      <c r="A562" s="249">
        <v>144</v>
      </c>
      <c r="B562" s="247" t="s">
        <v>94</v>
      </c>
      <c r="C562" s="247" t="s">
        <v>283</v>
      </c>
      <c r="D562" s="247" t="str">
        <f t="shared" si="8"/>
        <v>New Orleans, LA</v>
      </c>
      <c r="E562" s="261" t="s">
        <v>483</v>
      </c>
      <c r="F562" s="254">
        <v>46054</v>
      </c>
      <c r="G562" s="254">
        <v>46173</v>
      </c>
      <c r="H562" s="257">
        <v>179</v>
      </c>
      <c r="I562" s="257">
        <v>80</v>
      </c>
    </row>
    <row r="563" spans="1:9" x14ac:dyDescent="0.25">
      <c r="A563" s="249">
        <v>144</v>
      </c>
      <c r="B563" s="247" t="s">
        <v>94</v>
      </c>
      <c r="C563" s="247" t="s">
        <v>283</v>
      </c>
      <c r="D563" s="247" t="str">
        <f t="shared" si="8"/>
        <v>New Orleans, LA</v>
      </c>
      <c r="E563" s="261" t="s">
        <v>483</v>
      </c>
      <c r="F563" s="254">
        <v>46174</v>
      </c>
      <c r="G563" s="254">
        <v>46265</v>
      </c>
      <c r="H563" s="257">
        <v>133</v>
      </c>
      <c r="I563" s="257">
        <v>80</v>
      </c>
    </row>
    <row r="564" spans="1:9" x14ac:dyDescent="0.25">
      <c r="A564" s="249">
        <v>144</v>
      </c>
      <c r="B564" s="247" t="s">
        <v>94</v>
      </c>
      <c r="C564" s="247" t="s">
        <v>283</v>
      </c>
      <c r="D564" s="247" t="str">
        <f t="shared" si="8"/>
        <v>New Orleans, LA</v>
      </c>
      <c r="E564" s="261" t="s">
        <v>483</v>
      </c>
      <c r="F564" s="254">
        <v>46266</v>
      </c>
      <c r="G564" s="254">
        <v>46387</v>
      </c>
      <c r="H564" s="257">
        <v>157</v>
      </c>
      <c r="I564" s="257">
        <v>80</v>
      </c>
    </row>
    <row r="565" spans="1:9" x14ac:dyDescent="0.25">
      <c r="A565" s="250">
        <v>147</v>
      </c>
      <c r="B565" s="248" t="s">
        <v>96</v>
      </c>
      <c r="C565" s="248" t="s">
        <v>70</v>
      </c>
      <c r="D565" s="247" t="str">
        <f t="shared" si="8"/>
        <v>Andover, MA</v>
      </c>
      <c r="E565" s="262" t="s">
        <v>484</v>
      </c>
      <c r="F565" s="255">
        <v>45566</v>
      </c>
      <c r="G565" s="255">
        <v>45930</v>
      </c>
      <c r="H565" s="258">
        <v>137</v>
      </c>
      <c r="I565" s="258">
        <v>80</v>
      </c>
    </row>
    <row r="566" spans="1:9" x14ac:dyDescent="0.25">
      <c r="A566" s="250">
        <v>147</v>
      </c>
      <c r="B566" s="248" t="s">
        <v>96</v>
      </c>
      <c r="C566" s="248" t="s">
        <v>70</v>
      </c>
      <c r="D566" s="247" t="str">
        <f t="shared" si="8"/>
        <v>Andover, MA</v>
      </c>
      <c r="E566" s="262" t="s">
        <v>484</v>
      </c>
      <c r="F566" s="255">
        <v>45931</v>
      </c>
      <c r="G566" s="255">
        <v>46387</v>
      </c>
      <c r="H566" s="258">
        <v>137</v>
      </c>
      <c r="I566" s="258">
        <v>80</v>
      </c>
    </row>
    <row r="567" spans="1:9" x14ac:dyDescent="0.25">
      <c r="A567" s="249">
        <v>148</v>
      </c>
      <c r="B567" s="247" t="s">
        <v>96</v>
      </c>
      <c r="C567" s="247" t="s">
        <v>127</v>
      </c>
      <c r="D567" s="247" t="str">
        <f t="shared" si="8"/>
        <v>Boston / Cambridge, MA</v>
      </c>
      <c r="E567" s="261" t="s">
        <v>485</v>
      </c>
      <c r="F567" s="254">
        <v>45566</v>
      </c>
      <c r="G567" s="254">
        <v>45596</v>
      </c>
      <c r="H567" s="257">
        <v>349</v>
      </c>
      <c r="I567" s="257">
        <v>92</v>
      </c>
    </row>
    <row r="568" spans="1:9" x14ac:dyDescent="0.25">
      <c r="A568" s="249">
        <v>148</v>
      </c>
      <c r="B568" s="247" t="s">
        <v>96</v>
      </c>
      <c r="C568" s="247" t="s">
        <v>127</v>
      </c>
      <c r="D568" s="247" t="str">
        <f t="shared" si="8"/>
        <v>Boston / Cambridge, MA</v>
      </c>
      <c r="E568" s="261" t="s">
        <v>485</v>
      </c>
      <c r="F568" s="254">
        <v>45597</v>
      </c>
      <c r="G568" s="254">
        <v>45716</v>
      </c>
      <c r="H568" s="257">
        <v>209</v>
      </c>
      <c r="I568" s="257">
        <v>92</v>
      </c>
    </row>
    <row r="569" spans="1:9" x14ac:dyDescent="0.25">
      <c r="A569" s="249">
        <v>148</v>
      </c>
      <c r="B569" s="247" t="s">
        <v>96</v>
      </c>
      <c r="C569" s="247" t="s">
        <v>127</v>
      </c>
      <c r="D569" s="247" t="str">
        <f t="shared" si="8"/>
        <v>Boston / Cambridge, MA</v>
      </c>
      <c r="E569" s="261" t="s">
        <v>485</v>
      </c>
      <c r="F569" s="254">
        <v>45717</v>
      </c>
      <c r="G569" s="254">
        <v>45900</v>
      </c>
      <c r="H569" s="257">
        <v>291</v>
      </c>
      <c r="I569" s="257">
        <v>92</v>
      </c>
    </row>
    <row r="570" spans="1:9" x14ac:dyDescent="0.25">
      <c r="A570" s="249">
        <v>148</v>
      </c>
      <c r="B570" s="247" t="s">
        <v>96</v>
      </c>
      <c r="C570" s="247" t="s">
        <v>127</v>
      </c>
      <c r="D570" s="247" t="str">
        <f t="shared" si="8"/>
        <v>Boston / Cambridge, MA</v>
      </c>
      <c r="E570" s="261" t="s">
        <v>485</v>
      </c>
      <c r="F570" s="254">
        <v>45901</v>
      </c>
      <c r="G570" s="254">
        <v>45930</v>
      </c>
      <c r="H570" s="257">
        <v>349</v>
      </c>
      <c r="I570" s="257">
        <v>92</v>
      </c>
    </row>
    <row r="571" spans="1:9" x14ac:dyDescent="0.25">
      <c r="A571" s="249">
        <v>148</v>
      </c>
      <c r="B571" s="247" t="s">
        <v>96</v>
      </c>
      <c r="C571" s="247" t="s">
        <v>127</v>
      </c>
      <c r="D571" s="247" t="str">
        <f t="shared" si="8"/>
        <v>Boston / Cambridge, MA</v>
      </c>
      <c r="E571" s="261" t="s">
        <v>485</v>
      </c>
      <c r="F571" s="254">
        <v>45931</v>
      </c>
      <c r="G571" s="254">
        <v>45961</v>
      </c>
      <c r="H571" s="257">
        <v>349</v>
      </c>
      <c r="I571" s="257">
        <v>92</v>
      </c>
    </row>
    <row r="572" spans="1:9" x14ac:dyDescent="0.25">
      <c r="A572" s="249">
        <v>148</v>
      </c>
      <c r="B572" s="247" t="s">
        <v>96</v>
      </c>
      <c r="C572" s="247" t="s">
        <v>127</v>
      </c>
      <c r="D572" s="247" t="str">
        <f t="shared" si="8"/>
        <v>Boston / Cambridge, MA</v>
      </c>
      <c r="E572" s="261" t="s">
        <v>485</v>
      </c>
      <c r="F572" s="254">
        <v>45962</v>
      </c>
      <c r="G572" s="254">
        <v>46081</v>
      </c>
      <c r="H572" s="257">
        <v>209</v>
      </c>
      <c r="I572" s="257">
        <v>92</v>
      </c>
    </row>
    <row r="573" spans="1:9" x14ac:dyDescent="0.25">
      <c r="A573" s="249">
        <v>148</v>
      </c>
      <c r="B573" s="247" t="s">
        <v>96</v>
      </c>
      <c r="C573" s="247" t="s">
        <v>127</v>
      </c>
      <c r="D573" s="247" t="str">
        <f t="shared" si="8"/>
        <v>Boston / Cambridge, MA</v>
      </c>
      <c r="E573" s="261" t="s">
        <v>485</v>
      </c>
      <c r="F573" s="254">
        <v>46082</v>
      </c>
      <c r="G573" s="254">
        <v>46265</v>
      </c>
      <c r="H573" s="257">
        <v>291</v>
      </c>
      <c r="I573" s="257">
        <v>92</v>
      </c>
    </row>
    <row r="574" spans="1:9" x14ac:dyDescent="0.25">
      <c r="A574" s="249">
        <v>148</v>
      </c>
      <c r="B574" s="247" t="s">
        <v>96</v>
      </c>
      <c r="C574" s="247" t="s">
        <v>127</v>
      </c>
      <c r="D574" s="247" t="str">
        <f t="shared" si="8"/>
        <v>Boston / Cambridge, MA</v>
      </c>
      <c r="E574" s="261" t="s">
        <v>485</v>
      </c>
      <c r="F574" s="254">
        <v>46266</v>
      </c>
      <c r="G574" s="254">
        <v>46387</v>
      </c>
      <c r="H574" s="257">
        <v>349</v>
      </c>
      <c r="I574" s="257">
        <v>92</v>
      </c>
    </row>
    <row r="575" spans="1:9" x14ac:dyDescent="0.25">
      <c r="A575" s="250">
        <v>149</v>
      </c>
      <c r="B575" s="248" t="s">
        <v>96</v>
      </c>
      <c r="C575" s="248" t="s">
        <v>143</v>
      </c>
      <c r="D575" s="247" t="str">
        <f t="shared" si="8"/>
        <v>Burlington / Woburn, MA</v>
      </c>
      <c r="E575" s="262" t="s">
        <v>486</v>
      </c>
      <c r="F575" s="255">
        <v>45566</v>
      </c>
      <c r="G575" s="255">
        <v>45596</v>
      </c>
      <c r="H575" s="258">
        <v>178</v>
      </c>
      <c r="I575" s="258">
        <v>86</v>
      </c>
    </row>
    <row r="576" spans="1:9" x14ac:dyDescent="0.25">
      <c r="A576" s="250">
        <v>149</v>
      </c>
      <c r="B576" s="248" t="s">
        <v>96</v>
      </c>
      <c r="C576" s="248" t="s">
        <v>143</v>
      </c>
      <c r="D576" s="247" t="str">
        <f t="shared" si="8"/>
        <v>Burlington / Woburn, MA</v>
      </c>
      <c r="E576" s="262" t="s">
        <v>486</v>
      </c>
      <c r="F576" s="255">
        <v>45597</v>
      </c>
      <c r="G576" s="255">
        <v>45777</v>
      </c>
      <c r="H576" s="258">
        <v>144</v>
      </c>
      <c r="I576" s="258">
        <v>86</v>
      </c>
    </row>
    <row r="577" spans="1:9" x14ac:dyDescent="0.25">
      <c r="A577" s="250">
        <v>149</v>
      </c>
      <c r="B577" s="248" t="s">
        <v>96</v>
      </c>
      <c r="C577" s="248" t="s">
        <v>143</v>
      </c>
      <c r="D577" s="247" t="str">
        <f t="shared" si="8"/>
        <v>Burlington / Woburn, MA</v>
      </c>
      <c r="E577" s="262" t="s">
        <v>486</v>
      </c>
      <c r="F577" s="255">
        <v>45778</v>
      </c>
      <c r="G577" s="255">
        <v>45930</v>
      </c>
      <c r="H577" s="258">
        <v>178</v>
      </c>
      <c r="I577" s="258">
        <v>86</v>
      </c>
    </row>
    <row r="578" spans="1:9" x14ac:dyDescent="0.25">
      <c r="A578" s="250">
        <v>149</v>
      </c>
      <c r="B578" s="248" t="s">
        <v>96</v>
      </c>
      <c r="C578" s="248" t="s">
        <v>143</v>
      </c>
      <c r="D578" s="247" t="str">
        <f t="shared" si="8"/>
        <v>Burlington / Woburn, MA</v>
      </c>
      <c r="E578" s="262" t="s">
        <v>486</v>
      </c>
      <c r="F578" s="255">
        <v>45931</v>
      </c>
      <c r="G578" s="255">
        <v>45961</v>
      </c>
      <c r="H578" s="258">
        <v>178</v>
      </c>
      <c r="I578" s="258">
        <v>86</v>
      </c>
    </row>
    <row r="579" spans="1:9" x14ac:dyDescent="0.25">
      <c r="A579" s="250">
        <v>149</v>
      </c>
      <c r="B579" s="248" t="s">
        <v>96</v>
      </c>
      <c r="C579" s="248" t="s">
        <v>143</v>
      </c>
      <c r="D579" s="247" t="str">
        <f t="shared" si="8"/>
        <v>Burlington / Woburn, MA</v>
      </c>
      <c r="E579" s="262" t="s">
        <v>486</v>
      </c>
      <c r="F579" s="255">
        <v>45962</v>
      </c>
      <c r="G579" s="255">
        <v>46142</v>
      </c>
      <c r="H579" s="258">
        <v>144</v>
      </c>
      <c r="I579" s="258">
        <v>86</v>
      </c>
    </row>
    <row r="580" spans="1:9" x14ac:dyDescent="0.25">
      <c r="A580" s="250">
        <v>149</v>
      </c>
      <c r="B580" s="248" t="s">
        <v>96</v>
      </c>
      <c r="C580" s="248" t="s">
        <v>143</v>
      </c>
      <c r="D580" s="247" t="str">
        <f t="shared" si="8"/>
        <v>Burlington / Woburn, MA</v>
      </c>
      <c r="E580" s="262" t="s">
        <v>486</v>
      </c>
      <c r="F580" s="255">
        <v>46143</v>
      </c>
      <c r="G580" s="255">
        <v>46387</v>
      </c>
      <c r="H580" s="258">
        <v>178</v>
      </c>
      <c r="I580" s="258">
        <v>86</v>
      </c>
    </row>
    <row r="581" spans="1:9" x14ac:dyDescent="0.25">
      <c r="A581" s="249">
        <v>150</v>
      </c>
      <c r="B581" s="247" t="s">
        <v>96</v>
      </c>
      <c r="C581" s="247" t="s">
        <v>196</v>
      </c>
      <c r="D581" s="247" t="str">
        <f t="shared" si="8"/>
        <v>Falmouth, MA</v>
      </c>
      <c r="E581" s="261" t="s">
        <v>487</v>
      </c>
      <c r="F581" s="254">
        <v>45566</v>
      </c>
      <c r="G581" s="254">
        <v>45838</v>
      </c>
      <c r="H581" s="257">
        <v>142</v>
      </c>
      <c r="I581" s="257">
        <v>86</v>
      </c>
    </row>
    <row r="582" spans="1:9" x14ac:dyDescent="0.25">
      <c r="A582" s="249">
        <v>150</v>
      </c>
      <c r="B582" s="247" t="s">
        <v>96</v>
      </c>
      <c r="C582" s="247" t="s">
        <v>196</v>
      </c>
      <c r="D582" s="247" t="str">
        <f t="shared" si="8"/>
        <v>Falmouth, MA</v>
      </c>
      <c r="E582" s="261" t="s">
        <v>487</v>
      </c>
      <c r="F582" s="254">
        <v>45839</v>
      </c>
      <c r="G582" s="254">
        <v>45900</v>
      </c>
      <c r="H582" s="257">
        <v>253</v>
      </c>
      <c r="I582" s="257">
        <v>86</v>
      </c>
    </row>
    <row r="583" spans="1:9" x14ac:dyDescent="0.25">
      <c r="A583" s="249">
        <v>150</v>
      </c>
      <c r="B583" s="247" t="s">
        <v>96</v>
      </c>
      <c r="C583" s="247" t="s">
        <v>196</v>
      </c>
      <c r="D583" s="247" t="str">
        <f t="shared" si="8"/>
        <v>Falmouth, MA</v>
      </c>
      <c r="E583" s="261" t="s">
        <v>487</v>
      </c>
      <c r="F583" s="254">
        <v>45901</v>
      </c>
      <c r="G583" s="254">
        <v>45930</v>
      </c>
      <c r="H583" s="257">
        <v>142</v>
      </c>
      <c r="I583" s="257">
        <v>86</v>
      </c>
    </row>
    <row r="584" spans="1:9" x14ac:dyDescent="0.25">
      <c r="A584" s="249">
        <v>150</v>
      </c>
      <c r="B584" s="247" t="s">
        <v>96</v>
      </c>
      <c r="C584" s="247" t="s">
        <v>196</v>
      </c>
      <c r="D584" s="247" t="str">
        <f t="shared" si="8"/>
        <v>Falmouth, MA</v>
      </c>
      <c r="E584" s="261" t="s">
        <v>487</v>
      </c>
      <c r="F584" s="254">
        <v>45931</v>
      </c>
      <c r="G584" s="254">
        <v>46203</v>
      </c>
      <c r="H584" s="257">
        <v>142</v>
      </c>
      <c r="I584" s="257">
        <v>86</v>
      </c>
    </row>
    <row r="585" spans="1:9" x14ac:dyDescent="0.25">
      <c r="A585" s="249">
        <v>150</v>
      </c>
      <c r="B585" s="247" t="s">
        <v>96</v>
      </c>
      <c r="C585" s="247" t="s">
        <v>196</v>
      </c>
      <c r="D585" s="247" t="str">
        <f t="shared" si="8"/>
        <v>Falmouth, MA</v>
      </c>
      <c r="E585" s="261" t="s">
        <v>487</v>
      </c>
      <c r="F585" s="254">
        <v>46204</v>
      </c>
      <c r="G585" s="254">
        <v>46265</v>
      </c>
      <c r="H585" s="257">
        <v>253</v>
      </c>
      <c r="I585" s="257">
        <v>86</v>
      </c>
    </row>
    <row r="586" spans="1:9" x14ac:dyDescent="0.25">
      <c r="A586" s="249">
        <v>150</v>
      </c>
      <c r="B586" s="247" t="s">
        <v>96</v>
      </c>
      <c r="C586" s="247" t="s">
        <v>196</v>
      </c>
      <c r="D586" s="247" t="str">
        <f t="shared" si="8"/>
        <v>Falmouth, MA</v>
      </c>
      <c r="E586" s="261" t="s">
        <v>487</v>
      </c>
      <c r="F586" s="254">
        <v>46266</v>
      </c>
      <c r="G586" s="254">
        <v>46387</v>
      </c>
      <c r="H586" s="257">
        <v>142</v>
      </c>
      <c r="I586" s="257">
        <v>86</v>
      </c>
    </row>
    <row r="587" spans="1:9" x14ac:dyDescent="0.25">
      <c r="A587" s="250">
        <v>151</v>
      </c>
      <c r="B587" s="248" t="s">
        <v>96</v>
      </c>
      <c r="C587" s="248" t="s">
        <v>224</v>
      </c>
      <c r="D587" s="247" t="str">
        <f t="shared" ref="D587:D650" si="9">$C587&amp;","&amp;" "&amp;$B587</f>
        <v>Hyannis, MA</v>
      </c>
      <c r="E587" s="262" t="s">
        <v>488</v>
      </c>
      <c r="F587" s="255">
        <v>45566</v>
      </c>
      <c r="G587" s="255">
        <v>45838</v>
      </c>
      <c r="H587" s="258">
        <v>131</v>
      </c>
      <c r="I587" s="258">
        <v>92</v>
      </c>
    </row>
    <row r="588" spans="1:9" x14ac:dyDescent="0.25">
      <c r="A588" s="250">
        <v>151</v>
      </c>
      <c r="B588" s="248" t="s">
        <v>96</v>
      </c>
      <c r="C588" s="248" t="s">
        <v>224</v>
      </c>
      <c r="D588" s="247" t="str">
        <f t="shared" si="9"/>
        <v>Hyannis, MA</v>
      </c>
      <c r="E588" s="262" t="s">
        <v>488</v>
      </c>
      <c r="F588" s="255">
        <v>45839</v>
      </c>
      <c r="G588" s="255">
        <v>45900</v>
      </c>
      <c r="H588" s="258">
        <v>209</v>
      </c>
      <c r="I588" s="258">
        <v>92</v>
      </c>
    </row>
    <row r="589" spans="1:9" x14ac:dyDescent="0.25">
      <c r="A589" s="250">
        <v>151</v>
      </c>
      <c r="B589" s="248" t="s">
        <v>96</v>
      </c>
      <c r="C589" s="248" t="s">
        <v>224</v>
      </c>
      <c r="D589" s="247" t="str">
        <f t="shared" si="9"/>
        <v>Hyannis, MA</v>
      </c>
      <c r="E589" s="262" t="s">
        <v>488</v>
      </c>
      <c r="F589" s="255">
        <v>45901</v>
      </c>
      <c r="G589" s="255">
        <v>45930</v>
      </c>
      <c r="H589" s="258">
        <v>131</v>
      </c>
      <c r="I589" s="258">
        <v>92</v>
      </c>
    </row>
    <row r="590" spans="1:9" x14ac:dyDescent="0.25">
      <c r="A590" s="250">
        <v>151</v>
      </c>
      <c r="B590" s="248" t="s">
        <v>96</v>
      </c>
      <c r="C590" s="248" t="s">
        <v>224</v>
      </c>
      <c r="D590" s="247" t="str">
        <f t="shared" si="9"/>
        <v>Hyannis, MA</v>
      </c>
      <c r="E590" s="262" t="s">
        <v>488</v>
      </c>
      <c r="F590" s="255">
        <v>45931</v>
      </c>
      <c r="G590" s="255">
        <v>46203</v>
      </c>
      <c r="H590" s="258">
        <v>131</v>
      </c>
      <c r="I590" s="258">
        <v>92</v>
      </c>
    </row>
    <row r="591" spans="1:9" x14ac:dyDescent="0.25">
      <c r="A591" s="250">
        <v>151</v>
      </c>
      <c r="B591" s="248" t="s">
        <v>96</v>
      </c>
      <c r="C591" s="248" t="s">
        <v>224</v>
      </c>
      <c r="D591" s="247" t="str">
        <f t="shared" si="9"/>
        <v>Hyannis, MA</v>
      </c>
      <c r="E591" s="262" t="s">
        <v>488</v>
      </c>
      <c r="F591" s="255">
        <v>46204</v>
      </c>
      <c r="G591" s="255">
        <v>46265</v>
      </c>
      <c r="H591" s="258">
        <v>209</v>
      </c>
      <c r="I591" s="258">
        <v>92</v>
      </c>
    </row>
    <row r="592" spans="1:9" x14ac:dyDescent="0.25">
      <c r="A592" s="250">
        <v>151</v>
      </c>
      <c r="B592" s="248" t="s">
        <v>96</v>
      </c>
      <c r="C592" s="248" t="s">
        <v>224</v>
      </c>
      <c r="D592" s="247" t="str">
        <f t="shared" si="9"/>
        <v>Hyannis, MA</v>
      </c>
      <c r="E592" s="262" t="s">
        <v>488</v>
      </c>
      <c r="F592" s="255">
        <v>46266</v>
      </c>
      <c r="G592" s="255">
        <v>46387</v>
      </c>
      <c r="H592" s="258">
        <v>131</v>
      </c>
      <c r="I592" s="258">
        <v>92</v>
      </c>
    </row>
    <row r="593" spans="1:9" x14ac:dyDescent="0.25">
      <c r="A593" s="249">
        <v>152</v>
      </c>
      <c r="B593" s="247" t="s">
        <v>96</v>
      </c>
      <c r="C593" s="247" t="s">
        <v>260</v>
      </c>
      <c r="D593" s="247" t="str">
        <f t="shared" si="9"/>
        <v>Martha's Vineyard, MA</v>
      </c>
      <c r="E593" s="261" t="s">
        <v>489</v>
      </c>
      <c r="F593" s="254">
        <v>45566</v>
      </c>
      <c r="G593" s="254">
        <v>45808</v>
      </c>
      <c r="H593" s="257">
        <v>196</v>
      </c>
      <c r="I593" s="257">
        <v>92</v>
      </c>
    </row>
    <row r="594" spans="1:9" x14ac:dyDescent="0.25">
      <c r="A594" s="249">
        <v>152</v>
      </c>
      <c r="B594" s="247" t="s">
        <v>96</v>
      </c>
      <c r="C594" s="247" t="s">
        <v>260</v>
      </c>
      <c r="D594" s="247" t="str">
        <f t="shared" si="9"/>
        <v>Martha's Vineyard, MA</v>
      </c>
      <c r="E594" s="261" t="s">
        <v>489</v>
      </c>
      <c r="F594" s="254">
        <v>45809</v>
      </c>
      <c r="G594" s="254">
        <v>45930</v>
      </c>
      <c r="H594" s="257">
        <v>462</v>
      </c>
      <c r="I594" s="257">
        <v>92</v>
      </c>
    </row>
    <row r="595" spans="1:9" x14ac:dyDescent="0.25">
      <c r="A595" s="249">
        <v>152</v>
      </c>
      <c r="B595" s="247" t="s">
        <v>96</v>
      </c>
      <c r="C595" s="247" t="s">
        <v>260</v>
      </c>
      <c r="D595" s="247" t="str">
        <f t="shared" si="9"/>
        <v>Martha's Vineyard, MA</v>
      </c>
      <c r="E595" s="261" t="s">
        <v>489</v>
      </c>
      <c r="F595" s="254">
        <v>45931</v>
      </c>
      <c r="G595" s="254">
        <v>46173</v>
      </c>
      <c r="H595" s="257">
        <v>196</v>
      </c>
      <c r="I595" s="257">
        <v>92</v>
      </c>
    </row>
    <row r="596" spans="1:9" x14ac:dyDescent="0.25">
      <c r="A596" s="249">
        <v>152</v>
      </c>
      <c r="B596" s="247" t="s">
        <v>96</v>
      </c>
      <c r="C596" s="247" t="s">
        <v>260</v>
      </c>
      <c r="D596" s="247" t="str">
        <f t="shared" si="9"/>
        <v>Martha's Vineyard, MA</v>
      </c>
      <c r="E596" s="261" t="s">
        <v>489</v>
      </c>
      <c r="F596" s="254">
        <v>46174</v>
      </c>
      <c r="G596" s="254">
        <v>46387</v>
      </c>
      <c r="H596" s="257">
        <v>462</v>
      </c>
      <c r="I596" s="257">
        <v>92</v>
      </c>
    </row>
    <row r="597" spans="1:9" x14ac:dyDescent="0.25">
      <c r="A597" s="250">
        <v>153</v>
      </c>
      <c r="B597" s="248" t="s">
        <v>96</v>
      </c>
      <c r="C597" s="248" t="s">
        <v>277</v>
      </c>
      <c r="D597" s="247" t="str">
        <f t="shared" si="9"/>
        <v>Nantucket, MA</v>
      </c>
      <c r="E597" s="262" t="s">
        <v>277</v>
      </c>
      <c r="F597" s="255">
        <v>45566</v>
      </c>
      <c r="G597" s="255">
        <v>45808</v>
      </c>
      <c r="H597" s="258">
        <v>175</v>
      </c>
      <c r="I597" s="258">
        <v>92</v>
      </c>
    </row>
    <row r="598" spans="1:9" x14ac:dyDescent="0.25">
      <c r="A598" s="250">
        <v>153</v>
      </c>
      <c r="B598" s="248" t="s">
        <v>96</v>
      </c>
      <c r="C598" s="248" t="s">
        <v>277</v>
      </c>
      <c r="D598" s="247" t="str">
        <f t="shared" si="9"/>
        <v>Nantucket, MA</v>
      </c>
      <c r="E598" s="262" t="s">
        <v>277</v>
      </c>
      <c r="F598" s="255">
        <v>45809</v>
      </c>
      <c r="G598" s="255">
        <v>45930</v>
      </c>
      <c r="H598" s="258">
        <v>471</v>
      </c>
      <c r="I598" s="258">
        <v>92</v>
      </c>
    </row>
    <row r="599" spans="1:9" x14ac:dyDescent="0.25">
      <c r="A599" s="250">
        <v>153</v>
      </c>
      <c r="B599" s="248" t="s">
        <v>96</v>
      </c>
      <c r="C599" s="248" t="s">
        <v>277</v>
      </c>
      <c r="D599" s="247" t="str">
        <f t="shared" si="9"/>
        <v>Nantucket, MA</v>
      </c>
      <c r="E599" s="262" t="s">
        <v>277</v>
      </c>
      <c r="F599" s="255">
        <v>45931</v>
      </c>
      <c r="G599" s="255">
        <v>46173</v>
      </c>
      <c r="H599" s="258">
        <v>175</v>
      </c>
      <c r="I599" s="258">
        <v>92</v>
      </c>
    </row>
    <row r="600" spans="1:9" x14ac:dyDescent="0.25">
      <c r="A600" s="250">
        <v>153</v>
      </c>
      <c r="B600" s="248" t="s">
        <v>96</v>
      </c>
      <c r="C600" s="248" t="s">
        <v>277</v>
      </c>
      <c r="D600" s="247" t="str">
        <f t="shared" si="9"/>
        <v>Nantucket, MA</v>
      </c>
      <c r="E600" s="262" t="s">
        <v>277</v>
      </c>
      <c r="F600" s="255">
        <v>46174</v>
      </c>
      <c r="G600" s="255">
        <v>46387</v>
      </c>
      <c r="H600" s="258">
        <v>471</v>
      </c>
      <c r="I600" s="258">
        <v>92</v>
      </c>
    </row>
    <row r="601" spans="1:9" x14ac:dyDescent="0.25">
      <c r="A601" s="249">
        <v>154</v>
      </c>
      <c r="B601" s="247" t="s">
        <v>96</v>
      </c>
      <c r="C601" s="247" t="s">
        <v>287</v>
      </c>
      <c r="D601" s="247" t="str">
        <f t="shared" si="9"/>
        <v>Northampton, MA</v>
      </c>
      <c r="E601" s="261" t="s">
        <v>490</v>
      </c>
      <c r="F601" s="254">
        <v>45566</v>
      </c>
      <c r="G601" s="254">
        <v>45930</v>
      </c>
      <c r="H601" s="257">
        <v>157</v>
      </c>
      <c r="I601" s="257">
        <v>80</v>
      </c>
    </row>
    <row r="602" spans="1:9" x14ac:dyDescent="0.25">
      <c r="A602" s="249">
        <v>154</v>
      </c>
      <c r="B602" s="247" t="s">
        <v>96</v>
      </c>
      <c r="C602" s="247" t="s">
        <v>287</v>
      </c>
      <c r="D602" s="247" t="str">
        <f t="shared" si="9"/>
        <v>Northampton, MA</v>
      </c>
      <c r="E602" s="261" t="s">
        <v>490</v>
      </c>
      <c r="F602" s="254">
        <v>45931</v>
      </c>
      <c r="G602" s="254">
        <v>46387</v>
      </c>
      <c r="H602" s="257">
        <v>157</v>
      </c>
      <c r="I602" s="257">
        <v>80</v>
      </c>
    </row>
    <row r="603" spans="1:9" x14ac:dyDescent="0.25">
      <c r="A603" s="250">
        <v>155</v>
      </c>
      <c r="B603" s="248" t="s">
        <v>96</v>
      </c>
      <c r="C603" s="248" t="s">
        <v>309</v>
      </c>
      <c r="D603" s="247" t="str">
        <f t="shared" si="9"/>
        <v>Pittsfield, MA</v>
      </c>
      <c r="E603" s="262" t="s">
        <v>491</v>
      </c>
      <c r="F603" s="255">
        <v>45566</v>
      </c>
      <c r="G603" s="255">
        <v>45838</v>
      </c>
      <c r="H603" s="258">
        <v>136</v>
      </c>
      <c r="I603" s="258">
        <v>86</v>
      </c>
    </row>
    <row r="604" spans="1:9" x14ac:dyDescent="0.25">
      <c r="A604" s="250">
        <v>155</v>
      </c>
      <c r="B604" s="248" t="s">
        <v>96</v>
      </c>
      <c r="C604" s="248" t="s">
        <v>309</v>
      </c>
      <c r="D604" s="247" t="str">
        <f t="shared" si="9"/>
        <v>Pittsfield, MA</v>
      </c>
      <c r="E604" s="262" t="s">
        <v>491</v>
      </c>
      <c r="F604" s="255">
        <v>45839</v>
      </c>
      <c r="G604" s="255">
        <v>45900</v>
      </c>
      <c r="H604" s="258">
        <v>178</v>
      </c>
      <c r="I604" s="258">
        <v>86</v>
      </c>
    </row>
    <row r="605" spans="1:9" x14ac:dyDescent="0.25">
      <c r="A605" s="250">
        <v>155</v>
      </c>
      <c r="B605" s="248" t="s">
        <v>96</v>
      </c>
      <c r="C605" s="248" t="s">
        <v>309</v>
      </c>
      <c r="D605" s="247" t="str">
        <f t="shared" si="9"/>
        <v>Pittsfield, MA</v>
      </c>
      <c r="E605" s="262" t="s">
        <v>491</v>
      </c>
      <c r="F605" s="255">
        <v>45901</v>
      </c>
      <c r="G605" s="255">
        <v>45930</v>
      </c>
      <c r="H605" s="258">
        <v>136</v>
      </c>
      <c r="I605" s="258">
        <v>86</v>
      </c>
    </row>
    <row r="606" spans="1:9" x14ac:dyDescent="0.25">
      <c r="A606" s="250">
        <v>155</v>
      </c>
      <c r="B606" s="248" t="s">
        <v>96</v>
      </c>
      <c r="C606" s="248" t="s">
        <v>309</v>
      </c>
      <c r="D606" s="247" t="str">
        <f t="shared" si="9"/>
        <v>Pittsfield, MA</v>
      </c>
      <c r="E606" s="262" t="s">
        <v>491</v>
      </c>
      <c r="F606" s="255">
        <v>45931</v>
      </c>
      <c r="G606" s="255">
        <v>46203</v>
      </c>
      <c r="H606" s="258">
        <v>136</v>
      </c>
      <c r="I606" s="258">
        <v>86</v>
      </c>
    </row>
    <row r="607" spans="1:9" x14ac:dyDescent="0.25">
      <c r="A607" s="250">
        <v>155</v>
      </c>
      <c r="B607" s="248" t="s">
        <v>96</v>
      </c>
      <c r="C607" s="248" t="s">
        <v>309</v>
      </c>
      <c r="D607" s="247" t="str">
        <f t="shared" si="9"/>
        <v>Pittsfield, MA</v>
      </c>
      <c r="E607" s="262" t="s">
        <v>491</v>
      </c>
      <c r="F607" s="255">
        <v>46204</v>
      </c>
      <c r="G607" s="255">
        <v>46265</v>
      </c>
      <c r="H607" s="258">
        <v>178</v>
      </c>
      <c r="I607" s="258">
        <v>86</v>
      </c>
    </row>
    <row r="608" spans="1:9" x14ac:dyDescent="0.25">
      <c r="A608" s="250">
        <v>155</v>
      </c>
      <c r="B608" s="248" t="s">
        <v>96</v>
      </c>
      <c r="C608" s="248" t="s">
        <v>309</v>
      </c>
      <c r="D608" s="247" t="str">
        <f t="shared" si="9"/>
        <v>Pittsfield, MA</v>
      </c>
      <c r="E608" s="262" t="s">
        <v>491</v>
      </c>
      <c r="F608" s="255">
        <v>46266</v>
      </c>
      <c r="G608" s="255">
        <v>46387</v>
      </c>
      <c r="H608" s="258">
        <v>136</v>
      </c>
      <c r="I608" s="258">
        <v>86</v>
      </c>
    </row>
    <row r="609" spans="1:9" x14ac:dyDescent="0.25">
      <c r="A609" s="249">
        <v>156</v>
      </c>
      <c r="B609" s="247" t="s">
        <v>96</v>
      </c>
      <c r="C609" s="247" t="s">
        <v>311</v>
      </c>
      <c r="D609" s="247" t="str">
        <f t="shared" si="9"/>
        <v>Plymouth / Taunton / New Bedford, MA</v>
      </c>
      <c r="E609" s="261" t="s">
        <v>492</v>
      </c>
      <c r="F609" s="254">
        <v>45566</v>
      </c>
      <c r="G609" s="254">
        <v>45930</v>
      </c>
      <c r="H609" s="257">
        <v>126</v>
      </c>
      <c r="I609" s="257">
        <v>80</v>
      </c>
    </row>
    <row r="610" spans="1:9" x14ac:dyDescent="0.25">
      <c r="A610" s="249">
        <v>156</v>
      </c>
      <c r="B610" s="247" t="s">
        <v>96</v>
      </c>
      <c r="C610" s="247" t="s">
        <v>311</v>
      </c>
      <c r="D610" s="247" t="str">
        <f t="shared" si="9"/>
        <v>Plymouth / Taunton / New Bedford, MA</v>
      </c>
      <c r="E610" s="261" t="s">
        <v>492</v>
      </c>
      <c r="F610" s="254">
        <v>45931</v>
      </c>
      <c r="G610" s="254">
        <v>46387</v>
      </c>
      <c r="H610" s="257">
        <v>126</v>
      </c>
      <c r="I610" s="257">
        <v>80</v>
      </c>
    </row>
    <row r="611" spans="1:9" x14ac:dyDescent="0.25">
      <c r="A611" s="250">
        <v>157</v>
      </c>
      <c r="B611" s="248" t="s">
        <v>96</v>
      </c>
      <c r="C611" s="248" t="s">
        <v>322</v>
      </c>
      <c r="D611" s="247" t="str">
        <f t="shared" si="9"/>
        <v>Quincy, MA</v>
      </c>
      <c r="E611" s="262" t="s">
        <v>493</v>
      </c>
      <c r="F611" s="255">
        <v>45566</v>
      </c>
      <c r="G611" s="255">
        <v>45596</v>
      </c>
      <c r="H611" s="258">
        <v>175</v>
      </c>
      <c r="I611" s="258">
        <v>80</v>
      </c>
    </row>
    <row r="612" spans="1:9" x14ac:dyDescent="0.25">
      <c r="A612" s="250">
        <v>157</v>
      </c>
      <c r="B612" s="248" t="s">
        <v>96</v>
      </c>
      <c r="C612" s="248" t="s">
        <v>322</v>
      </c>
      <c r="D612" s="247" t="str">
        <f t="shared" si="9"/>
        <v>Quincy, MA</v>
      </c>
      <c r="E612" s="262" t="s">
        <v>493</v>
      </c>
      <c r="F612" s="255">
        <v>45597</v>
      </c>
      <c r="G612" s="255">
        <v>45777</v>
      </c>
      <c r="H612" s="258">
        <v>139</v>
      </c>
      <c r="I612" s="258">
        <v>80</v>
      </c>
    </row>
    <row r="613" spans="1:9" x14ac:dyDescent="0.25">
      <c r="A613" s="250">
        <v>157</v>
      </c>
      <c r="B613" s="248" t="s">
        <v>96</v>
      </c>
      <c r="C613" s="248" t="s">
        <v>322</v>
      </c>
      <c r="D613" s="247" t="str">
        <f t="shared" si="9"/>
        <v>Quincy, MA</v>
      </c>
      <c r="E613" s="262" t="s">
        <v>493</v>
      </c>
      <c r="F613" s="255">
        <v>45778</v>
      </c>
      <c r="G613" s="255">
        <v>45930</v>
      </c>
      <c r="H613" s="258">
        <v>175</v>
      </c>
      <c r="I613" s="258">
        <v>80</v>
      </c>
    </row>
    <row r="614" spans="1:9" x14ac:dyDescent="0.25">
      <c r="A614" s="250">
        <v>157</v>
      </c>
      <c r="B614" s="248" t="s">
        <v>96</v>
      </c>
      <c r="C614" s="248" t="s">
        <v>322</v>
      </c>
      <c r="D614" s="247" t="str">
        <f t="shared" si="9"/>
        <v>Quincy, MA</v>
      </c>
      <c r="E614" s="262" t="s">
        <v>493</v>
      </c>
      <c r="F614" s="255">
        <v>45931</v>
      </c>
      <c r="G614" s="255">
        <v>45961</v>
      </c>
      <c r="H614" s="258">
        <v>175</v>
      </c>
      <c r="I614" s="258">
        <v>80</v>
      </c>
    </row>
    <row r="615" spans="1:9" x14ac:dyDescent="0.25">
      <c r="A615" s="250">
        <v>157</v>
      </c>
      <c r="B615" s="248" t="s">
        <v>96</v>
      </c>
      <c r="C615" s="248" t="s">
        <v>322</v>
      </c>
      <c r="D615" s="247" t="str">
        <f t="shared" si="9"/>
        <v>Quincy, MA</v>
      </c>
      <c r="E615" s="262" t="s">
        <v>493</v>
      </c>
      <c r="F615" s="255">
        <v>45962</v>
      </c>
      <c r="G615" s="255">
        <v>46142</v>
      </c>
      <c r="H615" s="258">
        <v>139</v>
      </c>
      <c r="I615" s="258">
        <v>80</v>
      </c>
    </row>
    <row r="616" spans="1:9" x14ac:dyDescent="0.25">
      <c r="A616" s="250">
        <v>157</v>
      </c>
      <c r="B616" s="248" t="s">
        <v>96</v>
      </c>
      <c r="C616" s="248" t="s">
        <v>322</v>
      </c>
      <c r="D616" s="247" t="str">
        <f t="shared" si="9"/>
        <v>Quincy, MA</v>
      </c>
      <c r="E616" s="262" t="s">
        <v>493</v>
      </c>
      <c r="F616" s="255">
        <v>46143</v>
      </c>
      <c r="G616" s="255">
        <v>46387</v>
      </c>
      <c r="H616" s="258">
        <v>175</v>
      </c>
      <c r="I616" s="258">
        <v>80</v>
      </c>
    </row>
    <row r="617" spans="1:9" x14ac:dyDescent="0.25">
      <c r="A617" s="249">
        <v>158</v>
      </c>
      <c r="B617" s="247" t="s">
        <v>96</v>
      </c>
      <c r="C617" s="247" t="s">
        <v>358</v>
      </c>
      <c r="D617" s="247" t="str">
        <f t="shared" si="9"/>
        <v>Springfield, MA</v>
      </c>
      <c r="E617" s="261" t="s">
        <v>494</v>
      </c>
      <c r="F617" s="254">
        <v>45566</v>
      </c>
      <c r="G617" s="254">
        <v>45930</v>
      </c>
      <c r="H617" s="257">
        <v>128</v>
      </c>
      <c r="I617" s="257">
        <v>74</v>
      </c>
    </row>
    <row r="618" spans="1:9" x14ac:dyDescent="0.25">
      <c r="A618" s="249">
        <v>158</v>
      </c>
      <c r="B618" s="247" t="s">
        <v>96</v>
      </c>
      <c r="C618" s="247" t="s">
        <v>358</v>
      </c>
      <c r="D618" s="247" t="str">
        <f t="shared" si="9"/>
        <v>Springfield, MA</v>
      </c>
      <c r="E618" s="261" t="s">
        <v>494</v>
      </c>
      <c r="F618" s="254">
        <v>45931</v>
      </c>
      <c r="G618" s="254">
        <v>46387</v>
      </c>
      <c r="H618" s="257">
        <v>128</v>
      </c>
      <c r="I618" s="257">
        <v>74</v>
      </c>
    </row>
    <row r="619" spans="1:9" x14ac:dyDescent="0.25">
      <c r="A619" s="250">
        <v>160</v>
      </c>
      <c r="B619" s="248" t="s">
        <v>96</v>
      </c>
      <c r="C619" s="248" t="s">
        <v>396</v>
      </c>
      <c r="D619" s="247" t="str">
        <f t="shared" si="9"/>
        <v>Worcester, MA</v>
      </c>
      <c r="E619" s="262" t="s">
        <v>396</v>
      </c>
      <c r="F619" s="255">
        <v>45566</v>
      </c>
      <c r="G619" s="255">
        <v>45930</v>
      </c>
      <c r="H619" s="258">
        <v>135</v>
      </c>
      <c r="I619" s="258">
        <v>80</v>
      </c>
    </row>
    <row r="620" spans="1:9" x14ac:dyDescent="0.25">
      <c r="A620" s="250">
        <v>160</v>
      </c>
      <c r="B620" s="248" t="s">
        <v>96</v>
      </c>
      <c r="C620" s="248" t="s">
        <v>396</v>
      </c>
      <c r="D620" s="247" t="str">
        <f t="shared" si="9"/>
        <v>Worcester, MA</v>
      </c>
      <c r="E620" s="262" t="s">
        <v>396</v>
      </c>
      <c r="F620" s="255">
        <v>45931</v>
      </c>
      <c r="G620" s="255">
        <v>46387</v>
      </c>
      <c r="H620" s="258">
        <v>135</v>
      </c>
      <c r="I620" s="258">
        <v>80</v>
      </c>
    </row>
    <row r="621" spans="1:9" x14ac:dyDescent="0.25">
      <c r="A621" s="249">
        <v>161</v>
      </c>
      <c r="B621" s="247" t="s">
        <v>98</v>
      </c>
      <c r="C621" s="247" t="s">
        <v>59</v>
      </c>
      <c r="D621" s="247" t="str">
        <f t="shared" si="9"/>
        <v>Aberdeen / Bel Air / Belcamp, MD</v>
      </c>
      <c r="E621" s="261" t="s">
        <v>495</v>
      </c>
      <c r="F621" s="254">
        <v>45566</v>
      </c>
      <c r="G621" s="254">
        <v>45930</v>
      </c>
      <c r="H621" s="257">
        <v>113</v>
      </c>
      <c r="I621" s="257">
        <v>74</v>
      </c>
    </row>
    <row r="622" spans="1:9" x14ac:dyDescent="0.25">
      <c r="A622" s="249">
        <v>161</v>
      </c>
      <c r="B622" s="247" t="s">
        <v>98</v>
      </c>
      <c r="C622" s="247" t="s">
        <v>59</v>
      </c>
      <c r="D622" s="247" t="str">
        <f t="shared" si="9"/>
        <v>Aberdeen / Bel Air / Belcamp, MD</v>
      </c>
      <c r="E622" s="261" t="s">
        <v>495</v>
      </c>
      <c r="F622" s="254">
        <v>45931</v>
      </c>
      <c r="G622" s="254">
        <v>46387</v>
      </c>
      <c r="H622" s="257">
        <v>113</v>
      </c>
      <c r="I622" s="257">
        <v>74</v>
      </c>
    </row>
    <row r="623" spans="1:9" x14ac:dyDescent="0.25">
      <c r="A623" s="250">
        <v>162</v>
      </c>
      <c r="B623" s="248" t="s">
        <v>98</v>
      </c>
      <c r="C623" s="248" t="s">
        <v>74</v>
      </c>
      <c r="D623" s="247" t="str">
        <f t="shared" si="9"/>
        <v>Annapolis, MD</v>
      </c>
      <c r="E623" s="262" t="s">
        <v>496</v>
      </c>
      <c r="F623" s="255">
        <v>45566</v>
      </c>
      <c r="G623" s="255">
        <v>45596</v>
      </c>
      <c r="H623" s="258">
        <v>161</v>
      </c>
      <c r="I623" s="258">
        <v>80</v>
      </c>
    </row>
    <row r="624" spans="1:9" x14ac:dyDescent="0.25">
      <c r="A624" s="250">
        <v>162</v>
      </c>
      <c r="B624" s="248" t="s">
        <v>98</v>
      </c>
      <c r="C624" s="248" t="s">
        <v>74</v>
      </c>
      <c r="D624" s="247" t="str">
        <f t="shared" si="9"/>
        <v>Annapolis, MD</v>
      </c>
      <c r="E624" s="262" t="s">
        <v>496</v>
      </c>
      <c r="F624" s="255">
        <v>45597</v>
      </c>
      <c r="G624" s="255">
        <v>45777</v>
      </c>
      <c r="H624" s="258">
        <v>125</v>
      </c>
      <c r="I624" s="258">
        <v>80</v>
      </c>
    </row>
    <row r="625" spans="1:9" x14ac:dyDescent="0.25">
      <c r="A625" s="250">
        <v>162</v>
      </c>
      <c r="B625" s="248" t="s">
        <v>98</v>
      </c>
      <c r="C625" s="248" t="s">
        <v>74</v>
      </c>
      <c r="D625" s="247" t="str">
        <f t="shared" si="9"/>
        <v>Annapolis, MD</v>
      </c>
      <c r="E625" s="262" t="s">
        <v>496</v>
      </c>
      <c r="F625" s="255">
        <v>45778</v>
      </c>
      <c r="G625" s="255">
        <v>45930</v>
      </c>
      <c r="H625" s="258">
        <v>161</v>
      </c>
      <c r="I625" s="258">
        <v>80</v>
      </c>
    </row>
    <row r="626" spans="1:9" x14ac:dyDescent="0.25">
      <c r="A626" s="250">
        <v>162</v>
      </c>
      <c r="B626" s="248" t="s">
        <v>98</v>
      </c>
      <c r="C626" s="248" t="s">
        <v>74</v>
      </c>
      <c r="D626" s="247" t="str">
        <f t="shared" si="9"/>
        <v>Annapolis, MD</v>
      </c>
      <c r="E626" s="262" t="s">
        <v>496</v>
      </c>
      <c r="F626" s="255">
        <v>45931</v>
      </c>
      <c r="G626" s="255">
        <v>45961</v>
      </c>
      <c r="H626" s="258">
        <v>161</v>
      </c>
      <c r="I626" s="258">
        <v>80</v>
      </c>
    </row>
    <row r="627" spans="1:9" x14ac:dyDescent="0.25">
      <c r="A627" s="250">
        <v>162</v>
      </c>
      <c r="B627" s="248" t="s">
        <v>98</v>
      </c>
      <c r="C627" s="248" t="s">
        <v>74</v>
      </c>
      <c r="D627" s="247" t="str">
        <f t="shared" si="9"/>
        <v>Annapolis, MD</v>
      </c>
      <c r="E627" s="262" t="s">
        <v>496</v>
      </c>
      <c r="F627" s="255">
        <v>45962</v>
      </c>
      <c r="G627" s="255">
        <v>46142</v>
      </c>
      <c r="H627" s="258">
        <v>125</v>
      </c>
      <c r="I627" s="258">
        <v>80</v>
      </c>
    </row>
    <row r="628" spans="1:9" x14ac:dyDescent="0.25">
      <c r="A628" s="250">
        <v>162</v>
      </c>
      <c r="B628" s="248" t="s">
        <v>98</v>
      </c>
      <c r="C628" s="248" t="s">
        <v>74</v>
      </c>
      <c r="D628" s="247" t="str">
        <f t="shared" si="9"/>
        <v>Annapolis, MD</v>
      </c>
      <c r="E628" s="262" t="s">
        <v>496</v>
      </c>
      <c r="F628" s="255">
        <v>46143</v>
      </c>
      <c r="G628" s="255">
        <v>46387</v>
      </c>
      <c r="H628" s="258">
        <v>161</v>
      </c>
      <c r="I628" s="258">
        <v>80</v>
      </c>
    </row>
    <row r="629" spans="1:9" x14ac:dyDescent="0.25">
      <c r="A629" s="249">
        <v>163</v>
      </c>
      <c r="B629" s="247" t="s">
        <v>98</v>
      </c>
      <c r="C629" s="247" t="s">
        <v>97</v>
      </c>
      <c r="D629" s="247" t="str">
        <f t="shared" si="9"/>
        <v>Baltimore City, MD</v>
      </c>
      <c r="E629" s="261" t="s">
        <v>97</v>
      </c>
      <c r="F629" s="254">
        <v>45566</v>
      </c>
      <c r="G629" s="254">
        <v>45930</v>
      </c>
      <c r="H629" s="257">
        <v>150</v>
      </c>
      <c r="I629" s="257">
        <v>86</v>
      </c>
    </row>
    <row r="630" spans="1:9" x14ac:dyDescent="0.25">
      <c r="A630" s="249">
        <v>163</v>
      </c>
      <c r="B630" s="247" t="s">
        <v>98</v>
      </c>
      <c r="C630" s="247" t="s">
        <v>97</v>
      </c>
      <c r="D630" s="247" t="str">
        <f t="shared" si="9"/>
        <v>Baltimore City, MD</v>
      </c>
      <c r="E630" s="261" t="s">
        <v>97</v>
      </c>
      <c r="F630" s="254">
        <v>45931</v>
      </c>
      <c r="G630" s="254">
        <v>46387</v>
      </c>
      <c r="H630" s="257">
        <v>150</v>
      </c>
      <c r="I630" s="257">
        <v>86</v>
      </c>
    </row>
    <row r="631" spans="1:9" x14ac:dyDescent="0.25">
      <c r="A631" s="250">
        <v>164</v>
      </c>
      <c r="B631" s="248" t="s">
        <v>98</v>
      </c>
      <c r="C631" s="248" t="s">
        <v>145</v>
      </c>
      <c r="D631" s="247" t="str">
        <f t="shared" si="9"/>
        <v>Cambridge / St. Michaels, MD</v>
      </c>
      <c r="E631" s="262" t="s">
        <v>497</v>
      </c>
      <c r="F631" s="255">
        <v>45566</v>
      </c>
      <c r="G631" s="255">
        <v>45808</v>
      </c>
      <c r="H631" s="258">
        <v>145</v>
      </c>
      <c r="I631" s="258">
        <v>80</v>
      </c>
    </row>
    <row r="632" spans="1:9" x14ac:dyDescent="0.25">
      <c r="A632" s="250">
        <v>164</v>
      </c>
      <c r="B632" s="248" t="s">
        <v>98</v>
      </c>
      <c r="C632" s="248" t="s">
        <v>145</v>
      </c>
      <c r="D632" s="247" t="str">
        <f t="shared" si="9"/>
        <v>Cambridge / St. Michaels, MD</v>
      </c>
      <c r="E632" s="262" t="s">
        <v>497</v>
      </c>
      <c r="F632" s="255">
        <v>45809</v>
      </c>
      <c r="G632" s="255">
        <v>45900</v>
      </c>
      <c r="H632" s="258">
        <v>186</v>
      </c>
      <c r="I632" s="258">
        <v>80</v>
      </c>
    </row>
    <row r="633" spans="1:9" x14ac:dyDescent="0.25">
      <c r="A633" s="250">
        <v>164</v>
      </c>
      <c r="B633" s="248" t="s">
        <v>98</v>
      </c>
      <c r="C633" s="248" t="s">
        <v>145</v>
      </c>
      <c r="D633" s="247" t="str">
        <f t="shared" si="9"/>
        <v>Cambridge / St. Michaels, MD</v>
      </c>
      <c r="E633" s="262" t="s">
        <v>497</v>
      </c>
      <c r="F633" s="255">
        <v>45901</v>
      </c>
      <c r="G633" s="255">
        <v>45930</v>
      </c>
      <c r="H633" s="258">
        <v>145</v>
      </c>
      <c r="I633" s="258">
        <v>80</v>
      </c>
    </row>
    <row r="634" spans="1:9" x14ac:dyDescent="0.25">
      <c r="A634" s="250">
        <v>164</v>
      </c>
      <c r="B634" s="248" t="s">
        <v>98</v>
      </c>
      <c r="C634" s="248" t="s">
        <v>145</v>
      </c>
      <c r="D634" s="247" t="str">
        <f t="shared" si="9"/>
        <v>Cambridge / St. Michaels, MD</v>
      </c>
      <c r="E634" s="262" t="s">
        <v>497</v>
      </c>
      <c r="F634" s="255">
        <v>45931</v>
      </c>
      <c r="G634" s="255">
        <v>46173</v>
      </c>
      <c r="H634" s="258">
        <v>145</v>
      </c>
      <c r="I634" s="258">
        <v>80</v>
      </c>
    </row>
    <row r="635" spans="1:9" x14ac:dyDescent="0.25">
      <c r="A635" s="250">
        <v>164</v>
      </c>
      <c r="B635" s="248" t="s">
        <v>98</v>
      </c>
      <c r="C635" s="248" t="s">
        <v>145</v>
      </c>
      <c r="D635" s="247" t="str">
        <f t="shared" si="9"/>
        <v>Cambridge / St. Michaels, MD</v>
      </c>
      <c r="E635" s="262" t="s">
        <v>497</v>
      </c>
      <c r="F635" s="255">
        <v>46174</v>
      </c>
      <c r="G635" s="255">
        <v>46265</v>
      </c>
      <c r="H635" s="258">
        <v>186</v>
      </c>
      <c r="I635" s="258">
        <v>80</v>
      </c>
    </row>
    <row r="636" spans="1:9" x14ac:dyDescent="0.25">
      <c r="A636" s="250">
        <v>164</v>
      </c>
      <c r="B636" s="248" t="s">
        <v>98</v>
      </c>
      <c r="C636" s="248" t="s">
        <v>145</v>
      </c>
      <c r="D636" s="247" t="str">
        <f t="shared" si="9"/>
        <v>Cambridge / St. Michaels, MD</v>
      </c>
      <c r="E636" s="262" t="s">
        <v>497</v>
      </c>
      <c r="F636" s="255">
        <v>46266</v>
      </c>
      <c r="G636" s="255">
        <v>46387</v>
      </c>
      <c r="H636" s="258">
        <v>145</v>
      </c>
      <c r="I636" s="258">
        <v>80</v>
      </c>
    </row>
    <row r="637" spans="1:9" x14ac:dyDescent="0.25">
      <c r="A637" s="249">
        <v>473</v>
      </c>
      <c r="B637" s="247" t="s">
        <v>98</v>
      </c>
      <c r="C637" s="247" t="s">
        <v>151</v>
      </c>
      <c r="D637" s="247" t="str">
        <f t="shared" si="9"/>
        <v>Centreville, MD</v>
      </c>
      <c r="E637" s="261" t="s">
        <v>629</v>
      </c>
      <c r="F637" s="254">
        <v>45566</v>
      </c>
      <c r="G637" s="254">
        <v>45596</v>
      </c>
      <c r="H637" s="257">
        <v>154</v>
      </c>
      <c r="I637" s="257">
        <v>74</v>
      </c>
    </row>
    <row r="638" spans="1:9" x14ac:dyDescent="0.25">
      <c r="A638" s="249">
        <v>473</v>
      </c>
      <c r="B638" s="247" t="s">
        <v>98</v>
      </c>
      <c r="C638" s="247" t="s">
        <v>151</v>
      </c>
      <c r="D638" s="247" t="str">
        <f t="shared" si="9"/>
        <v>Centreville, MD</v>
      </c>
      <c r="E638" s="261" t="s">
        <v>629</v>
      </c>
      <c r="F638" s="254">
        <v>45597</v>
      </c>
      <c r="G638" s="254">
        <v>45777</v>
      </c>
      <c r="H638" s="257">
        <v>121</v>
      </c>
      <c r="I638" s="257">
        <v>74</v>
      </c>
    </row>
    <row r="639" spans="1:9" x14ac:dyDescent="0.25">
      <c r="A639" s="249">
        <v>473</v>
      </c>
      <c r="B639" s="247" t="s">
        <v>98</v>
      </c>
      <c r="C639" s="247" t="s">
        <v>151</v>
      </c>
      <c r="D639" s="247" t="str">
        <f t="shared" si="9"/>
        <v>Centreville, MD</v>
      </c>
      <c r="E639" s="261" t="s">
        <v>629</v>
      </c>
      <c r="F639" s="254">
        <v>45778</v>
      </c>
      <c r="G639" s="254">
        <v>45930</v>
      </c>
      <c r="H639" s="257">
        <v>154</v>
      </c>
      <c r="I639" s="257">
        <v>74</v>
      </c>
    </row>
    <row r="640" spans="1:9" x14ac:dyDescent="0.25">
      <c r="A640" s="249">
        <v>473</v>
      </c>
      <c r="B640" s="247" t="s">
        <v>98</v>
      </c>
      <c r="C640" s="247" t="s">
        <v>151</v>
      </c>
      <c r="D640" s="247" t="str">
        <f t="shared" si="9"/>
        <v>Centreville, MD</v>
      </c>
      <c r="E640" s="261" t="s">
        <v>629</v>
      </c>
      <c r="F640" s="254">
        <v>45931</v>
      </c>
      <c r="G640" s="254">
        <v>45961</v>
      </c>
      <c r="H640" s="257">
        <v>154</v>
      </c>
      <c r="I640" s="257">
        <v>74</v>
      </c>
    </row>
    <row r="641" spans="1:9" x14ac:dyDescent="0.25">
      <c r="A641" s="249">
        <v>473</v>
      </c>
      <c r="B641" s="247" t="s">
        <v>98</v>
      </c>
      <c r="C641" s="247" t="s">
        <v>151</v>
      </c>
      <c r="D641" s="247" t="str">
        <f t="shared" si="9"/>
        <v>Centreville, MD</v>
      </c>
      <c r="E641" s="261" t="s">
        <v>629</v>
      </c>
      <c r="F641" s="254">
        <v>45962</v>
      </c>
      <c r="G641" s="254">
        <v>46142</v>
      </c>
      <c r="H641" s="257">
        <v>121</v>
      </c>
      <c r="I641" s="257">
        <v>74</v>
      </c>
    </row>
    <row r="642" spans="1:9" x14ac:dyDescent="0.25">
      <c r="A642" s="249">
        <v>473</v>
      </c>
      <c r="B642" s="247" t="s">
        <v>98</v>
      </c>
      <c r="C642" s="247" t="s">
        <v>151</v>
      </c>
      <c r="D642" s="247" t="str">
        <f t="shared" si="9"/>
        <v>Centreville, MD</v>
      </c>
      <c r="E642" s="261" t="s">
        <v>629</v>
      </c>
      <c r="F642" s="254">
        <v>46143</v>
      </c>
      <c r="G642" s="254">
        <v>46387</v>
      </c>
      <c r="H642" s="257">
        <v>154</v>
      </c>
      <c r="I642" s="257">
        <v>74</v>
      </c>
    </row>
    <row r="643" spans="1:9" x14ac:dyDescent="0.25">
      <c r="A643" s="250">
        <v>165</v>
      </c>
      <c r="B643" s="248" t="s">
        <v>98</v>
      </c>
      <c r="C643" s="248" t="s">
        <v>171</v>
      </c>
      <c r="D643" s="247" t="str">
        <f t="shared" si="9"/>
        <v>Columbia, MD</v>
      </c>
      <c r="E643" s="262" t="s">
        <v>498</v>
      </c>
      <c r="F643" s="255">
        <v>45566</v>
      </c>
      <c r="G643" s="255">
        <v>45930</v>
      </c>
      <c r="H643" s="258">
        <v>113</v>
      </c>
      <c r="I643" s="258">
        <v>86</v>
      </c>
    </row>
    <row r="644" spans="1:9" x14ac:dyDescent="0.25">
      <c r="A644" s="250">
        <v>165</v>
      </c>
      <c r="B644" s="248" t="s">
        <v>98</v>
      </c>
      <c r="C644" s="248" t="s">
        <v>171</v>
      </c>
      <c r="D644" s="247" t="str">
        <f t="shared" si="9"/>
        <v>Columbia, MD</v>
      </c>
      <c r="E644" s="262" t="s">
        <v>498</v>
      </c>
      <c r="F644" s="255">
        <v>45931</v>
      </c>
      <c r="G644" s="255">
        <v>46387</v>
      </c>
      <c r="H644" s="258">
        <v>113</v>
      </c>
      <c r="I644" s="258">
        <v>86</v>
      </c>
    </row>
    <row r="645" spans="1:9" x14ac:dyDescent="0.25">
      <c r="A645" s="249">
        <v>170</v>
      </c>
      <c r="B645" s="247" t="s">
        <v>98</v>
      </c>
      <c r="C645" s="247" t="s">
        <v>292</v>
      </c>
      <c r="D645" s="247" t="str">
        <f t="shared" si="9"/>
        <v>Ocean City, MD</v>
      </c>
      <c r="E645" s="261" t="s">
        <v>396</v>
      </c>
      <c r="F645" s="254">
        <v>45566</v>
      </c>
      <c r="G645" s="254">
        <v>45808</v>
      </c>
      <c r="H645" s="257">
        <v>115</v>
      </c>
      <c r="I645" s="257">
        <v>80</v>
      </c>
    </row>
    <row r="646" spans="1:9" x14ac:dyDescent="0.25">
      <c r="A646" s="249">
        <v>170</v>
      </c>
      <c r="B646" s="247" t="s">
        <v>98</v>
      </c>
      <c r="C646" s="247" t="s">
        <v>292</v>
      </c>
      <c r="D646" s="247" t="str">
        <f t="shared" si="9"/>
        <v>Ocean City, MD</v>
      </c>
      <c r="E646" s="261" t="s">
        <v>396</v>
      </c>
      <c r="F646" s="254">
        <v>45809</v>
      </c>
      <c r="G646" s="254">
        <v>45900</v>
      </c>
      <c r="H646" s="257">
        <v>295</v>
      </c>
      <c r="I646" s="257">
        <v>80</v>
      </c>
    </row>
    <row r="647" spans="1:9" x14ac:dyDescent="0.25">
      <c r="A647" s="249">
        <v>170</v>
      </c>
      <c r="B647" s="247" t="s">
        <v>98</v>
      </c>
      <c r="C647" s="247" t="s">
        <v>292</v>
      </c>
      <c r="D647" s="247" t="str">
        <f t="shared" si="9"/>
        <v>Ocean City, MD</v>
      </c>
      <c r="E647" s="261" t="s">
        <v>396</v>
      </c>
      <c r="F647" s="254">
        <v>45901</v>
      </c>
      <c r="G647" s="254">
        <v>45930</v>
      </c>
      <c r="H647" s="257">
        <v>115</v>
      </c>
      <c r="I647" s="257">
        <v>80</v>
      </c>
    </row>
    <row r="648" spans="1:9" x14ac:dyDescent="0.25">
      <c r="A648" s="249">
        <v>170</v>
      </c>
      <c r="B648" s="247" t="s">
        <v>98</v>
      </c>
      <c r="C648" s="247" t="s">
        <v>292</v>
      </c>
      <c r="D648" s="247" t="str">
        <f t="shared" si="9"/>
        <v>Ocean City, MD</v>
      </c>
      <c r="E648" s="261" t="s">
        <v>396</v>
      </c>
      <c r="F648" s="254">
        <v>45931</v>
      </c>
      <c r="G648" s="254">
        <v>46173</v>
      </c>
      <c r="H648" s="257">
        <v>115</v>
      </c>
      <c r="I648" s="257">
        <v>80</v>
      </c>
    </row>
    <row r="649" spans="1:9" x14ac:dyDescent="0.25">
      <c r="A649" s="249">
        <v>170</v>
      </c>
      <c r="B649" s="247" t="s">
        <v>98</v>
      </c>
      <c r="C649" s="247" t="s">
        <v>292</v>
      </c>
      <c r="D649" s="247" t="str">
        <f t="shared" si="9"/>
        <v>Ocean City, MD</v>
      </c>
      <c r="E649" s="261" t="s">
        <v>396</v>
      </c>
      <c r="F649" s="254">
        <v>46174</v>
      </c>
      <c r="G649" s="254">
        <v>46265</v>
      </c>
      <c r="H649" s="257">
        <v>295</v>
      </c>
      <c r="I649" s="257">
        <v>80</v>
      </c>
    </row>
    <row r="650" spans="1:9" x14ac:dyDescent="0.25">
      <c r="A650" s="249">
        <v>170</v>
      </c>
      <c r="B650" s="247" t="s">
        <v>98</v>
      </c>
      <c r="C650" s="247" t="s">
        <v>292</v>
      </c>
      <c r="D650" s="247" t="str">
        <f t="shared" si="9"/>
        <v>Ocean City, MD</v>
      </c>
      <c r="E650" s="261" t="s">
        <v>396</v>
      </c>
      <c r="F650" s="254">
        <v>46266</v>
      </c>
      <c r="G650" s="254">
        <v>46387</v>
      </c>
      <c r="H650" s="257">
        <v>115</v>
      </c>
      <c r="I650" s="257">
        <v>80</v>
      </c>
    </row>
    <row r="651" spans="1:9" x14ac:dyDescent="0.25">
      <c r="A651" s="250">
        <v>171</v>
      </c>
      <c r="B651" s="248" t="s">
        <v>100</v>
      </c>
      <c r="C651" s="248" t="s">
        <v>99</v>
      </c>
      <c r="D651" s="247" t="str">
        <f t="shared" ref="D651:D714" si="10">$C651&amp;","&amp;" "&amp;$B651</f>
        <v>Bar Harbor / Rockport, ME</v>
      </c>
      <c r="E651" s="262" t="s">
        <v>499</v>
      </c>
      <c r="F651" s="255">
        <v>45566</v>
      </c>
      <c r="G651" s="255">
        <v>45596</v>
      </c>
      <c r="H651" s="258">
        <v>264</v>
      </c>
      <c r="I651" s="258">
        <v>92</v>
      </c>
    </row>
    <row r="652" spans="1:9" x14ac:dyDescent="0.25">
      <c r="A652" s="250">
        <v>171</v>
      </c>
      <c r="B652" s="248" t="s">
        <v>100</v>
      </c>
      <c r="C652" s="248" t="s">
        <v>99</v>
      </c>
      <c r="D652" s="247" t="str">
        <f t="shared" si="10"/>
        <v>Bar Harbor / Rockport, ME</v>
      </c>
      <c r="E652" s="262" t="s">
        <v>499</v>
      </c>
      <c r="F652" s="255">
        <v>45597</v>
      </c>
      <c r="G652" s="255">
        <v>45777</v>
      </c>
      <c r="H652" s="258">
        <v>128</v>
      </c>
      <c r="I652" s="258">
        <v>92</v>
      </c>
    </row>
    <row r="653" spans="1:9" x14ac:dyDescent="0.25">
      <c r="A653" s="250">
        <v>171</v>
      </c>
      <c r="B653" s="248" t="s">
        <v>100</v>
      </c>
      <c r="C653" s="248" t="s">
        <v>99</v>
      </c>
      <c r="D653" s="247" t="str">
        <f t="shared" si="10"/>
        <v>Bar Harbor / Rockport, ME</v>
      </c>
      <c r="E653" s="262" t="s">
        <v>499</v>
      </c>
      <c r="F653" s="255">
        <v>45778</v>
      </c>
      <c r="G653" s="255">
        <v>45838</v>
      </c>
      <c r="H653" s="258">
        <v>209</v>
      </c>
      <c r="I653" s="258">
        <v>92</v>
      </c>
    </row>
    <row r="654" spans="1:9" x14ac:dyDescent="0.25">
      <c r="A654" s="250">
        <v>171</v>
      </c>
      <c r="B654" s="248" t="s">
        <v>100</v>
      </c>
      <c r="C654" s="248" t="s">
        <v>99</v>
      </c>
      <c r="D654" s="247" t="str">
        <f t="shared" si="10"/>
        <v>Bar Harbor / Rockport, ME</v>
      </c>
      <c r="E654" s="262" t="s">
        <v>499</v>
      </c>
      <c r="F654" s="255">
        <v>45839</v>
      </c>
      <c r="G654" s="255">
        <v>45900</v>
      </c>
      <c r="H654" s="258">
        <v>304</v>
      </c>
      <c r="I654" s="258">
        <v>92</v>
      </c>
    </row>
    <row r="655" spans="1:9" x14ac:dyDescent="0.25">
      <c r="A655" s="250">
        <v>171</v>
      </c>
      <c r="B655" s="248" t="s">
        <v>100</v>
      </c>
      <c r="C655" s="248" t="s">
        <v>99</v>
      </c>
      <c r="D655" s="247" t="str">
        <f t="shared" si="10"/>
        <v>Bar Harbor / Rockport, ME</v>
      </c>
      <c r="E655" s="262" t="s">
        <v>499</v>
      </c>
      <c r="F655" s="255">
        <v>45901</v>
      </c>
      <c r="G655" s="255">
        <v>45930</v>
      </c>
      <c r="H655" s="258">
        <v>264</v>
      </c>
      <c r="I655" s="258">
        <v>92</v>
      </c>
    </row>
    <row r="656" spans="1:9" x14ac:dyDescent="0.25">
      <c r="A656" s="250">
        <v>171</v>
      </c>
      <c r="B656" s="248" t="s">
        <v>100</v>
      </c>
      <c r="C656" s="248" t="s">
        <v>99</v>
      </c>
      <c r="D656" s="247" t="str">
        <f t="shared" si="10"/>
        <v>Bar Harbor / Rockport, ME</v>
      </c>
      <c r="E656" s="262" t="s">
        <v>499</v>
      </c>
      <c r="F656" s="255">
        <v>45931</v>
      </c>
      <c r="G656" s="255">
        <v>45961</v>
      </c>
      <c r="H656" s="258">
        <v>264</v>
      </c>
      <c r="I656" s="258">
        <v>92</v>
      </c>
    </row>
    <row r="657" spans="1:9" x14ac:dyDescent="0.25">
      <c r="A657" s="250">
        <v>171</v>
      </c>
      <c r="B657" s="248" t="s">
        <v>100</v>
      </c>
      <c r="C657" s="248" t="s">
        <v>99</v>
      </c>
      <c r="D657" s="247" t="str">
        <f t="shared" si="10"/>
        <v>Bar Harbor / Rockport, ME</v>
      </c>
      <c r="E657" s="262" t="s">
        <v>499</v>
      </c>
      <c r="F657" s="255">
        <v>45962</v>
      </c>
      <c r="G657" s="255">
        <v>46142</v>
      </c>
      <c r="H657" s="258">
        <v>128</v>
      </c>
      <c r="I657" s="258">
        <v>92</v>
      </c>
    </row>
    <row r="658" spans="1:9" x14ac:dyDescent="0.25">
      <c r="A658" s="250">
        <v>171</v>
      </c>
      <c r="B658" s="248" t="s">
        <v>100</v>
      </c>
      <c r="C658" s="248" t="s">
        <v>99</v>
      </c>
      <c r="D658" s="247" t="str">
        <f t="shared" si="10"/>
        <v>Bar Harbor / Rockport, ME</v>
      </c>
      <c r="E658" s="262" t="s">
        <v>499</v>
      </c>
      <c r="F658" s="255">
        <v>46143</v>
      </c>
      <c r="G658" s="255">
        <v>46203</v>
      </c>
      <c r="H658" s="258">
        <v>209</v>
      </c>
      <c r="I658" s="258">
        <v>92</v>
      </c>
    </row>
    <row r="659" spans="1:9" x14ac:dyDescent="0.25">
      <c r="A659" s="250">
        <v>171</v>
      </c>
      <c r="B659" s="248" t="s">
        <v>100</v>
      </c>
      <c r="C659" s="248" t="s">
        <v>99</v>
      </c>
      <c r="D659" s="247" t="str">
        <f t="shared" si="10"/>
        <v>Bar Harbor / Rockport, ME</v>
      </c>
      <c r="E659" s="262" t="s">
        <v>499</v>
      </c>
      <c r="F659" s="255">
        <v>46204</v>
      </c>
      <c r="G659" s="255">
        <v>46265</v>
      </c>
      <c r="H659" s="258">
        <v>304</v>
      </c>
      <c r="I659" s="258">
        <v>92</v>
      </c>
    </row>
    <row r="660" spans="1:9" x14ac:dyDescent="0.25">
      <c r="A660" s="250">
        <v>171</v>
      </c>
      <c r="B660" s="248" t="s">
        <v>100</v>
      </c>
      <c r="C660" s="248" t="s">
        <v>99</v>
      </c>
      <c r="D660" s="247" t="str">
        <f t="shared" si="10"/>
        <v>Bar Harbor / Rockport, ME</v>
      </c>
      <c r="E660" s="262" t="s">
        <v>499</v>
      </c>
      <c r="F660" s="255">
        <v>46266</v>
      </c>
      <c r="G660" s="255">
        <v>46387</v>
      </c>
      <c r="H660" s="258">
        <v>264</v>
      </c>
      <c r="I660" s="258">
        <v>92</v>
      </c>
    </row>
    <row r="661" spans="1:9" x14ac:dyDescent="0.25">
      <c r="A661" s="249">
        <v>172</v>
      </c>
      <c r="B661" s="247" t="s">
        <v>100</v>
      </c>
      <c r="C661" s="247" t="s">
        <v>235</v>
      </c>
      <c r="D661" s="247" t="str">
        <f t="shared" si="10"/>
        <v>Kennebunk / Kittery / Sanford, ME</v>
      </c>
      <c r="E661" s="261" t="s">
        <v>500</v>
      </c>
      <c r="F661" s="254">
        <v>45566</v>
      </c>
      <c r="G661" s="254">
        <v>45596</v>
      </c>
      <c r="H661" s="257">
        <v>153</v>
      </c>
      <c r="I661" s="257">
        <v>86</v>
      </c>
    </row>
    <row r="662" spans="1:9" x14ac:dyDescent="0.25">
      <c r="A662" s="249">
        <v>172</v>
      </c>
      <c r="B662" s="247" t="s">
        <v>100</v>
      </c>
      <c r="C662" s="247" t="s">
        <v>235</v>
      </c>
      <c r="D662" s="247" t="str">
        <f t="shared" si="10"/>
        <v>Kennebunk / Kittery / Sanford, ME</v>
      </c>
      <c r="E662" s="261" t="s">
        <v>500</v>
      </c>
      <c r="F662" s="254">
        <v>45597</v>
      </c>
      <c r="G662" s="254">
        <v>45838</v>
      </c>
      <c r="H662" s="257">
        <v>119</v>
      </c>
      <c r="I662" s="257">
        <v>86</v>
      </c>
    </row>
    <row r="663" spans="1:9" x14ac:dyDescent="0.25">
      <c r="A663" s="249">
        <v>172</v>
      </c>
      <c r="B663" s="247" t="s">
        <v>100</v>
      </c>
      <c r="C663" s="247" t="s">
        <v>235</v>
      </c>
      <c r="D663" s="247" t="str">
        <f t="shared" si="10"/>
        <v>Kennebunk / Kittery / Sanford, ME</v>
      </c>
      <c r="E663" s="261" t="s">
        <v>500</v>
      </c>
      <c r="F663" s="254">
        <v>45839</v>
      </c>
      <c r="G663" s="254">
        <v>45900</v>
      </c>
      <c r="H663" s="257">
        <v>201</v>
      </c>
      <c r="I663" s="257">
        <v>86</v>
      </c>
    </row>
    <row r="664" spans="1:9" x14ac:dyDescent="0.25">
      <c r="A664" s="249">
        <v>172</v>
      </c>
      <c r="B664" s="247" t="s">
        <v>100</v>
      </c>
      <c r="C664" s="247" t="s">
        <v>235</v>
      </c>
      <c r="D664" s="247" t="str">
        <f t="shared" si="10"/>
        <v>Kennebunk / Kittery / Sanford, ME</v>
      </c>
      <c r="E664" s="261" t="s">
        <v>500</v>
      </c>
      <c r="F664" s="254">
        <v>45901</v>
      </c>
      <c r="G664" s="254">
        <v>45930</v>
      </c>
      <c r="H664" s="257">
        <v>153</v>
      </c>
      <c r="I664" s="257">
        <v>86</v>
      </c>
    </row>
    <row r="665" spans="1:9" x14ac:dyDescent="0.25">
      <c r="A665" s="249">
        <v>172</v>
      </c>
      <c r="B665" s="247" t="s">
        <v>100</v>
      </c>
      <c r="C665" s="247" t="s">
        <v>235</v>
      </c>
      <c r="D665" s="247" t="str">
        <f t="shared" si="10"/>
        <v>Kennebunk / Kittery / Sanford, ME</v>
      </c>
      <c r="E665" s="261" t="s">
        <v>500</v>
      </c>
      <c r="F665" s="254">
        <v>45931</v>
      </c>
      <c r="G665" s="254">
        <v>45961</v>
      </c>
      <c r="H665" s="257">
        <v>153</v>
      </c>
      <c r="I665" s="257">
        <v>86</v>
      </c>
    </row>
    <row r="666" spans="1:9" x14ac:dyDescent="0.25">
      <c r="A666" s="249">
        <v>172</v>
      </c>
      <c r="B666" s="247" t="s">
        <v>100</v>
      </c>
      <c r="C666" s="247" t="s">
        <v>235</v>
      </c>
      <c r="D666" s="247" t="str">
        <f t="shared" si="10"/>
        <v>Kennebunk / Kittery / Sanford, ME</v>
      </c>
      <c r="E666" s="261" t="s">
        <v>500</v>
      </c>
      <c r="F666" s="254">
        <v>45962</v>
      </c>
      <c r="G666" s="254">
        <v>46203</v>
      </c>
      <c r="H666" s="257">
        <v>119</v>
      </c>
      <c r="I666" s="257">
        <v>86</v>
      </c>
    </row>
    <row r="667" spans="1:9" x14ac:dyDescent="0.25">
      <c r="A667" s="249">
        <v>172</v>
      </c>
      <c r="B667" s="247" t="s">
        <v>100</v>
      </c>
      <c r="C667" s="247" t="s">
        <v>235</v>
      </c>
      <c r="D667" s="247" t="str">
        <f t="shared" si="10"/>
        <v>Kennebunk / Kittery / Sanford, ME</v>
      </c>
      <c r="E667" s="261" t="s">
        <v>500</v>
      </c>
      <c r="F667" s="254">
        <v>46204</v>
      </c>
      <c r="G667" s="254">
        <v>46265</v>
      </c>
      <c r="H667" s="257">
        <v>201</v>
      </c>
      <c r="I667" s="257">
        <v>86</v>
      </c>
    </row>
    <row r="668" spans="1:9" x14ac:dyDescent="0.25">
      <c r="A668" s="249">
        <v>172</v>
      </c>
      <c r="B668" s="247" t="s">
        <v>100</v>
      </c>
      <c r="C668" s="247" t="s">
        <v>235</v>
      </c>
      <c r="D668" s="247" t="str">
        <f t="shared" si="10"/>
        <v>Kennebunk / Kittery / Sanford, ME</v>
      </c>
      <c r="E668" s="261" t="s">
        <v>500</v>
      </c>
      <c r="F668" s="254">
        <v>46266</v>
      </c>
      <c r="G668" s="254">
        <v>46387</v>
      </c>
      <c r="H668" s="257">
        <v>153</v>
      </c>
      <c r="I668" s="257">
        <v>86</v>
      </c>
    </row>
    <row r="669" spans="1:9" x14ac:dyDescent="0.25">
      <c r="A669" s="250">
        <v>173</v>
      </c>
      <c r="B669" s="248" t="s">
        <v>100</v>
      </c>
      <c r="C669" s="248" t="s">
        <v>315</v>
      </c>
      <c r="D669" s="247" t="str">
        <f t="shared" si="10"/>
        <v>Portland, ME</v>
      </c>
      <c r="E669" s="262" t="s">
        <v>501</v>
      </c>
      <c r="F669" s="255">
        <v>45566</v>
      </c>
      <c r="G669" s="255">
        <v>45596</v>
      </c>
      <c r="H669" s="258">
        <v>199</v>
      </c>
      <c r="I669" s="258">
        <v>80</v>
      </c>
    </row>
    <row r="670" spans="1:9" x14ac:dyDescent="0.25">
      <c r="A670" s="250">
        <v>173</v>
      </c>
      <c r="B670" s="248" t="s">
        <v>100</v>
      </c>
      <c r="C670" s="248" t="s">
        <v>315</v>
      </c>
      <c r="D670" s="247" t="str">
        <f t="shared" si="10"/>
        <v>Portland, ME</v>
      </c>
      <c r="E670" s="262" t="s">
        <v>501</v>
      </c>
      <c r="F670" s="255">
        <v>45597</v>
      </c>
      <c r="G670" s="255">
        <v>45808</v>
      </c>
      <c r="H670" s="258">
        <v>114</v>
      </c>
      <c r="I670" s="258">
        <v>80</v>
      </c>
    </row>
    <row r="671" spans="1:9" x14ac:dyDescent="0.25">
      <c r="A671" s="250">
        <v>173</v>
      </c>
      <c r="B671" s="248" t="s">
        <v>100</v>
      </c>
      <c r="C671" s="248" t="s">
        <v>315</v>
      </c>
      <c r="D671" s="247" t="str">
        <f t="shared" si="10"/>
        <v>Portland, ME</v>
      </c>
      <c r="E671" s="262" t="s">
        <v>501</v>
      </c>
      <c r="F671" s="255">
        <v>45809</v>
      </c>
      <c r="G671" s="255">
        <v>45900</v>
      </c>
      <c r="H671" s="258">
        <v>211</v>
      </c>
      <c r="I671" s="258">
        <v>80</v>
      </c>
    </row>
    <row r="672" spans="1:9" x14ac:dyDescent="0.25">
      <c r="A672" s="250">
        <v>173</v>
      </c>
      <c r="B672" s="248" t="s">
        <v>100</v>
      </c>
      <c r="C672" s="248" t="s">
        <v>315</v>
      </c>
      <c r="D672" s="247" t="str">
        <f t="shared" si="10"/>
        <v>Portland, ME</v>
      </c>
      <c r="E672" s="262" t="s">
        <v>501</v>
      </c>
      <c r="F672" s="255">
        <v>45901</v>
      </c>
      <c r="G672" s="255">
        <v>45930</v>
      </c>
      <c r="H672" s="258">
        <v>199</v>
      </c>
      <c r="I672" s="258">
        <v>80</v>
      </c>
    </row>
    <row r="673" spans="1:9" x14ac:dyDescent="0.25">
      <c r="A673" s="250">
        <v>173</v>
      </c>
      <c r="B673" s="248" t="s">
        <v>100</v>
      </c>
      <c r="C673" s="248" t="s">
        <v>315</v>
      </c>
      <c r="D673" s="247" t="str">
        <f t="shared" si="10"/>
        <v>Portland, ME</v>
      </c>
      <c r="E673" s="262" t="s">
        <v>501</v>
      </c>
      <c r="F673" s="255">
        <v>45931</v>
      </c>
      <c r="G673" s="255">
        <v>45961</v>
      </c>
      <c r="H673" s="258">
        <v>199</v>
      </c>
      <c r="I673" s="258">
        <v>80</v>
      </c>
    </row>
    <row r="674" spans="1:9" x14ac:dyDescent="0.25">
      <c r="A674" s="250">
        <v>173</v>
      </c>
      <c r="B674" s="248" t="s">
        <v>100</v>
      </c>
      <c r="C674" s="248" t="s">
        <v>315</v>
      </c>
      <c r="D674" s="247" t="str">
        <f t="shared" si="10"/>
        <v>Portland, ME</v>
      </c>
      <c r="E674" s="262" t="s">
        <v>501</v>
      </c>
      <c r="F674" s="255">
        <v>45962</v>
      </c>
      <c r="G674" s="255">
        <v>46173</v>
      </c>
      <c r="H674" s="258">
        <v>114</v>
      </c>
      <c r="I674" s="258">
        <v>80</v>
      </c>
    </row>
    <row r="675" spans="1:9" x14ac:dyDescent="0.25">
      <c r="A675" s="250">
        <v>173</v>
      </c>
      <c r="B675" s="248" t="s">
        <v>100</v>
      </c>
      <c r="C675" s="248" t="s">
        <v>315</v>
      </c>
      <c r="D675" s="247" t="str">
        <f t="shared" si="10"/>
        <v>Portland, ME</v>
      </c>
      <c r="E675" s="262" t="s">
        <v>501</v>
      </c>
      <c r="F675" s="255">
        <v>46174</v>
      </c>
      <c r="G675" s="255">
        <v>46265</v>
      </c>
      <c r="H675" s="258">
        <v>211</v>
      </c>
      <c r="I675" s="258">
        <v>80</v>
      </c>
    </row>
    <row r="676" spans="1:9" x14ac:dyDescent="0.25">
      <c r="A676" s="250">
        <v>173</v>
      </c>
      <c r="B676" s="248" t="s">
        <v>100</v>
      </c>
      <c r="C676" s="248" t="s">
        <v>315</v>
      </c>
      <c r="D676" s="247" t="str">
        <f t="shared" si="10"/>
        <v>Portland, ME</v>
      </c>
      <c r="E676" s="262" t="s">
        <v>501</v>
      </c>
      <c r="F676" s="255">
        <v>46266</v>
      </c>
      <c r="G676" s="255">
        <v>46387</v>
      </c>
      <c r="H676" s="258">
        <v>199</v>
      </c>
      <c r="I676" s="258">
        <v>80</v>
      </c>
    </row>
    <row r="677" spans="1:9" x14ac:dyDescent="0.25">
      <c r="A677" s="249">
        <v>175</v>
      </c>
      <c r="B677" s="247" t="s">
        <v>102</v>
      </c>
      <c r="C677" s="247" t="s">
        <v>72</v>
      </c>
      <c r="D677" s="247" t="str">
        <f t="shared" si="10"/>
        <v>Ann Arbor, MI</v>
      </c>
      <c r="E677" s="261" t="s">
        <v>502</v>
      </c>
      <c r="F677" s="254">
        <v>45566</v>
      </c>
      <c r="G677" s="254">
        <v>45747</v>
      </c>
      <c r="H677" s="257">
        <v>125</v>
      </c>
      <c r="I677" s="257">
        <v>80</v>
      </c>
    </row>
    <row r="678" spans="1:9" x14ac:dyDescent="0.25">
      <c r="A678" s="249">
        <v>175</v>
      </c>
      <c r="B678" s="247" t="s">
        <v>102</v>
      </c>
      <c r="C678" s="247" t="s">
        <v>72</v>
      </c>
      <c r="D678" s="247" t="str">
        <f t="shared" si="10"/>
        <v>Ann Arbor, MI</v>
      </c>
      <c r="E678" s="261" t="s">
        <v>502</v>
      </c>
      <c r="F678" s="254">
        <v>45748</v>
      </c>
      <c r="G678" s="254">
        <v>45900</v>
      </c>
      <c r="H678" s="257">
        <v>146</v>
      </c>
      <c r="I678" s="257">
        <v>80</v>
      </c>
    </row>
    <row r="679" spans="1:9" x14ac:dyDescent="0.25">
      <c r="A679" s="249">
        <v>175</v>
      </c>
      <c r="B679" s="247" t="s">
        <v>102</v>
      </c>
      <c r="C679" s="247" t="s">
        <v>72</v>
      </c>
      <c r="D679" s="247" t="str">
        <f t="shared" si="10"/>
        <v>Ann Arbor, MI</v>
      </c>
      <c r="E679" s="261" t="s">
        <v>502</v>
      </c>
      <c r="F679" s="254">
        <v>45901</v>
      </c>
      <c r="G679" s="254">
        <v>45930</v>
      </c>
      <c r="H679" s="257">
        <v>125</v>
      </c>
      <c r="I679" s="257">
        <v>80</v>
      </c>
    </row>
    <row r="680" spans="1:9" x14ac:dyDescent="0.25">
      <c r="A680" s="249">
        <v>175</v>
      </c>
      <c r="B680" s="247" t="s">
        <v>102</v>
      </c>
      <c r="C680" s="247" t="s">
        <v>72</v>
      </c>
      <c r="D680" s="247" t="str">
        <f t="shared" si="10"/>
        <v>Ann Arbor, MI</v>
      </c>
      <c r="E680" s="261" t="s">
        <v>502</v>
      </c>
      <c r="F680" s="254">
        <v>45931</v>
      </c>
      <c r="G680" s="254">
        <v>46112</v>
      </c>
      <c r="H680" s="257">
        <v>125</v>
      </c>
      <c r="I680" s="257">
        <v>80</v>
      </c>
    </row>
    <row r="681" spans="1:9" x14ac:dyDescent="0.25">
      <c r="A681" s="249">
        <v>175</v>
      </c>
      <c r="B681" s="247" t="s">
        <v>102</v>
      </c>
      <c r="C681" s="247" t="s">
        <v>72</v>
      </c>
      <c r="D681" s="247" t="str">
        <f t="shared" si="10"/>
        <v>Ann Arbor, MI</v>
      </c>
      <c r="E681" s="261" t="s">
        <v>502</v>
      </c>
      <c r="F681" s="254">
        <v>46113</v>
      </c>
      <c r="G681" s="254">
        <v>46265</v>
      </c>
      <c r="H681" s="257">
        <v>146</v>
      </c>
      <c r="I681" s="257">
        <v>80</v>
      </c>
    </row>
    <row r="682" spans="1:9" x14ac:dyDescent="0.25">
      <c r="A682" s="249">
        <v>175</v>
      </c>
      <c r="B682" s="247" t="s">
        <v>102</v>
      </c>
      <c r="C682" s="247" t="s">
        <v>72</v>
      </c>
      <c r="D682" s="247" t="str">
        <f t="shared" si="10"/>
        <v>Ann Arbor, MI</v>
      </c>
      <c r="E682" s="261" t="s">
        <v>502</v>
      </c>
      <c r="F682" s="254">
        <v>46266</v>
      </c>
      <c r="G682" s="254">
        <v>46387</v>
      </c>
      <c r="H682" s="257">
        <v>125</v>
      </c>
      <c r="I682" s="257">
        <v>80</v>
      </c>
    </row>
    <row r="683" spans="1:9" x14ac:dyDescent="0.25">
      <c r="A683" s="250">
        <v>178</v>
      </c>
      <c r="B683" s="248" t="s">
        <v>102</v>
      </c>
      <c r="C683" s="248" t="s">
        <v>184</v>
      </c>
      <c r="D683" s="247" t="str">
        <f t="shared" si="10"/>
        <v>Detroit, MI</v>
      </c>
      <c r="E683" s="262" t="s">
        <v>503</v>
      </c>
      <c r="F683" s="255">
        <v>45566</v>
      </c>
      <c r="G683" s="255">
        <v>45930</v>
      </c>
      <c r="H683" s="258">
        <v>152</v>
      </c>
      <c r="I683" s="258">
        <v>74</v>
      </c>
    </row>
    <row r="684" spans="1:9" x14ac:dyDescent="0.25">
      <c r="A684" s="250">
        <v>178</v>
      </c>
      <c r="B684" s="248" t="s">
        <v>102</v>
      </c>
      <c r="C684" s="248" t="s">
        <v>184</v>
      </c>
      <c r="D684" s="247" t="str">
        <f t="shared" si="10"/>
        <v>Detroit, MI</v>
      </c>
      <c r="E684" s="262" t="s">
        <v>503</v>
      </c>
      <c r="F684" s="255">
        <v>45931</v>
      </c>
      <c r="G684" s="255">
        <v>46387</v>
      </c>
      <c r="H684" s="258">
        <v>152</v>
      </c>
      <c r="I684" s="258">
        <v>74</v>
      </c>
    </row>
    <row r="685" spans="1:9" x14ac:dyDescent="0.25">
      <c r="A685" s="249">
        <v>183</v>
      </c>
      <c r="B685" s="247" t="s">
        <v>102</v>
      </c>
      <c r="C685" s="247" t="s">
        <v>210</v>
      </c>
      <c r="D685" s="247" t="str">
        <f t="shared" si="10"/>
        <v>Grand Rapids, MI</v>
      </c>
      <c r="E685" s="261" t="s">
        <v>504</v>
      </c>
      <c r="F685" s="254">
        <v>45566</v>
      </c>
      <c r="G685" s="254">
        <v>45930</v>
      </c>
      <c r="H685" s="257">
        <v>119</v>
      </c>
      <c r="I685" s="257">
        <v>80</v>
      </c>
    </row>
    <row r="686" spans="1:9" x14ac:dyDescent="0.25">
      <c r="A686" s="249">
        <v>183</v>
      </c>
      <c r="B686" s="247" t="s">
        <v>102</v>
      </c>
      <c r="C686" s="247" t="s">
        <v>210</v>
      </c>
      <c r="D686" s="247" t="str">
        <f t="shared" si="10"/>
        <v>Grand Rapids, MI</v>
      </c>
      <c r="E686" s="261" t="s">
        <v>504</v>
      </c>
      <c r="F686" s="254">
        <v>45931</v>
      </c>
      <c r="G686" s="254">
        <v>46387</v>
      </c>
      <c r="H686" s="257">
        <v>119</v>
      </c>
      <c r="I686" s="257">
        <v>80</v>
      </c>
    </row>
    <row r="687" spans="1:9" x14ac:dyDescent="0.25">
      <c r="A687" s="250">
        <v>184</v>
      </c>
      <c r="B687" s="248" t="s">
        <v>102</v>
      </c>
      <c r="C687" s="248" t="s">
        <v>220</v>
      </c>
      <c r="D687" s="247" t="str">
        <f t="shared" si="10"/>
        <v>Holland, MI</v>
      </c>
      <c r="E687" s="262" t="s">
        <v>505</v>
      </c>
      <c r="F687" s="255">
        <v>45566</v>
      </c>
      <c r="G687" s="255">
        <v>45777</v>
      </c>
      <c r="H687" s="258">
        <v>116</v>
      </c>
      <c r="I687" s="258">
        <v>74</v>
      </c>
    </row>
    <row r="688" spans="1:9" x14ac:dyDescent="0.25">
      <c r="A688" s="250">
        <v>184</v>
      </c>
      <c r="B688" s="248" t="s">
        <v>102</v>
      </c>
      <c r="C688" s="248" t="s">
        <v>220</v>
      </c>
      <c r="D688" s="247" t="str">
        <f t="shared" si="10"/>
        <v>Holland, MI</v>
      </c>
      <c r="E688" s="262" t="s">
        <v>505</v>
      </c>
      <c r="F688" s="255">
        <v>45778</v>
      </c>
      <c r="G688" s="255">
        <v>45900</v>
      </c>
      <c r="H688" s="258">
        <v>157</v>
      </c>
      <c r="I688" s="258">
        <v>74</v>
      </c>
    </row>
    <row r="689" spans="1:9" x14ac:dyDescent="0.25">
      <c r="A689" s="250">
        <v>184</v>
      </c>
      <c r="B689" s="248" t="s">
        <v>102</v>
      </c>
      <c r="C689" s="248" t="s">
        <v>220</v>
      </c>
      <c r="D689" s="247" t="str">
        <f t="shared" si="10"/>
        <v>Holland, MI</v>
      </c>
      <c r="E689" s="262" t="s">
        <v>505</v>
      </c>
      <c r="F689" s="255">
        <v>45901</v>
      </c>
      <c r="G689" s="255">
        <v>45930</v>
      </c>
      <c r="H689" s="258">
        <v>116</v>
      </c>
      <c r="I689" s="258">
        <v>74</v>
      </c>
    </row>
    <row r="690" spans="1:9" x14ac:dyDescent="0.25">
      <c r="A690" s="250">
        <v>184</v>
      </c>
      <c r="B690" s="248" t="s">
        <v>102</v>
      </c>
      <c r="C690" s="248" t="s">
        <v>220</v>
      </c>
      <c r="D690" s="247" t="str">
        <f t="shared" si="10"/>
        <v>Holland, MI</v>
      </c>
      <c r="E690" s="262" t="s">
        <v>505</v>
      </c>
      <c r="F690" s="255">
        <v>45931</v>
      </c>
      <c r="G690" s="255">
        <v>46142</v>
      </c>
      <c r="H690" s="258">
        <v>116</v>
      </c>
      <c r="I690" s="258">
        <v>74</v>
      </c>
    </row>
    <row r="691" spans="1:9" x14ac:dyDescent="0.25">
      <c r="A691" s="250">
        <v>184</v>
      </c>
      <c r="B691" s="248" t="s">
        <v>102</v>
      </c>
      <c r="C691" s="248" t="s">
        <v>220</v>
      </c>
      <c r="D691" s="247" t="str">
        <f t="shared" si="10"/>
        <v>Holland, MI</v>
      </c>
      <c r="E691" s="262" t="s">
        <v>505</v>
      </c>
      <c r="F691" s="255">
        <v>46143</v>
      </c>
      <c r="G691" s="255">
        <v>46265</v>
      </c>
      <c r="H691" s="258">
        <v>157</v>
      </c>
      <c r="I691" s="258">
        <v>74</v>
      </c>
    </row>
    <row r="692" spans="1:9" x14ac:dyDescent="0.25">
      <c r="A692" s="250">
        <v>184</v>
      </c>
      <c r="B692" s="248" t="s">
        <v>102</v>
      </c>
      <c r="C692" s="248" t="s">
        <v>220</v>
      </c>
      <c r="D692" s="247" t="str">
        <f t="shared" si="10"/>
        <v>Holland, MI</v>
      </c>
      <c r="E692" s="262" t="s">
        <v>505</v>
      </c>
      <c r="F692" s="255">
        <v>46266</v>
      </c>
      <c r="G692" s="255">
        <v>46387</v>
      </c>
      <c r="H692" s="258">
        <v>116</v>
      </c>
      <c r="I692" s="258">
        <v>74</v>
      </c>
    </row>
    <row r="693" spans="1:9" x14ac:dyDescent="0.25">
      <c r="A693" s="249">
        <v>187</v>
      </c>
      <c r="B693" s="247" t="s">
        <v>102</v>
      </c>
      <c r="C693" s="247" t="s">
        <v>254</v>
      </c>
      <c r="D693" s="247" t="str">
        <f t="shared" si="10"/>
        <v>Mackinac Island, MI</v>
      </c>
      <c r="E693" s="261" t="s">
        <v>506</v>
      </c>
      <c r="F693" s="254">
        <v>45566</v>
      </c>
      <c r="G693" s="254">
        <v>45838</v>
      </c>
      <c r="H693" s="257">
        <v>120</v>
      </c>
      <c r="I693" s="257">
        <v>86</v>
      </c>
    </row>
    <row r="694" spans="1:9" x14ac:dyDescent="0.25">
      <c r="A694" s="249">
        <v>187</v>
      </c>
      <c r="B694" s="247" t="s">
        <v>102</v>
      </c>
      <c r="C694" s="247" t="s">
        <v>254</v>
      </c>
      <c r="D694" s="247" t="str">
        <f t="shared" si="10"/>
        <v>Mackinac Island, MI</v>
      </c>
      <c r="E694" s="261" t="s">
        <v>506</v>
      </c>
      <c r="F694" s="254">
        <v>45839</v>
      </c>
      <c r="G694" s="254">
        <v>45900</v>
      </c>
      <c r="H694" s="257">
        <v>195</v>
      </c>
      <c r="I694" s="257">
        <v>86</v>
      </c>
    </row>
    <row r="695" spans="1:9" x14ac:dyDescent="0.25">
      <c r="A695" s="249">
        <v>187</v>
      </c>
      <c r="B695" s="247" t="s">
        <v>102</v>
      </c>
      <c r="C695" s="247" t="s">
        <v>254</v>
      </c>
      <c r="D695" s="247" t="str">
        <f t="shared" si="10"/>
        <v>Mackinac Island, MI</v>
      </c>
      <c r="E695" s="261" t="s">
        <v>506</v>
      </c>
      <c r="F695" s="254">
        <v>45901</v>
      </c>
      <c r="G695" s="254">
        <v>45930</v>
      </c>
      <c r="H695" s="257">
        <v>120</v>
      </c>
      <c r="I695" s="257">
        <v>86</v>
      </c>
    </row>
    <row r="696" spans="1:9" x14ac:dyDescent="0.25">
      <c r="A696" s="249">
        <v>187</v>
      </c>
      <c r="B696" s="247" t="s">
        <v>102</v>
      </c>
      <c r="C696" s="247" t="s">
        <v>254</v>
      </c>
      <c r="D696" s="247" t="str">
        <f t="shared" si="10"/>
        <v>Mackinac Island, MI</v>
      </c>
      <c r="E696" s="261" t="s">
        <v>506</v>
      </c>
      <c r="F696" s="254">
        <v>45931</v>
      </c>
      <c r="G696" s="254">
        <v>46203</v>
      </c>
      <c r="H696" s="257">
        <v>120</v>
      </c>
      <c r="I696" s="257">
        <v>86</v>
      </c>
    </row>
    <row r="697" spans="1:9" x14ac:dyDescent="0.25">
      <c r="A697" s="249">
        <v>187</v>
      </c>
      <c r="B697" s="247" t="s">
        <v>102</v>
      </c>
      <c r="C697" s="247" t="s">
        <v>254</v>
      </c>
      <c r="D697" s="247" t="str">
        <f t="shared" si="10"/>
        <v>Mackinac Island, MI</v>
      </c>
      <c r="E697" s="261" t="s">
        <v>506</v>
      </c>
      <c r="F697" s="254">
        <v>46204</v>
      </c>
      <c r="G697" s="254">
        <v>46265</v>
      </c>
      <c r="H697" s="257">
        <v>195</v>
      </c>
      <c r="I697" s="257">
        <v>86</v>
      </c>
    </row>
    <row r="698" spans="1:9" x14ac:dyDescent="0.25">
      <c r="A698" s="249">
        <v>187</v>
      </c>
      <c r="B698" s="247" t="s">
        <v>102</v>
      </c>
      <c r="C698" s="247" t="s">
        <v>254</v>
      </c>
      <c r="D698" s="247" t="str">
        <f t="shared" si="10"/>
        <v>Mackinac Island, MI</v>
      </c>
      <c r="E698" s="261" t="s">
        <v>506</v>
      </c>
      <c r="F698" s="254">
        <v>46266</v>
      </c>
      <c r="G698" s="254">
        <v>46387</v>
      </c>
      <c r="H698" s="257">
        <v>120</v>
      </c>
      <c r="I698" s="257">
        <v>86</v>
      </c>
    </row>
    <row r="699" spans="1:9" x14ac:dyDescent="0.25">
      <c r="A699" s="250">
        <v>188</v>
      </c>
      <c r="B699" s="248" t="s">
        <v>102</v>
      </c>
      <c r="C699" s="248" t="s">
        <v>263</v>
      </c>
      <c r="D699" s="247" t="str">
        <f t="shared" si="10"/>
        <v>Midland, MI</v>
      </c>
      <c r="E699" s="262" t="s">
        <v>263</v>
      </c>
      <c r="F699" s="255">
        <v>45566</v>
      </c>
      <c r="G699" s="255">
        <v>45930</v>
      </c>
      <c r="H699" s="258">
        <v>120</v>
      </c>
      <c r="I699" s="258">
        <v>74</v>
      </c>
    </row>
    <row r="700" spans="1:9" x14ac:dyDescent="0.25">
      <c r="A700" s="250">
        <v>188</v>
      </c>
      <c r="B700" s="248" t="s">
        <v>102</v>
      </c>
      <c r="C700" s="248" t="s">
        <v>263</v>
      </c>
      <c r="D700" s="247" t="str">
        <f t="shared" si="10"/>
        <v>Midland, MI</v>
      </c>
      <c r="E700" s="262" t="s">
        <v>263</v>
      </c>
      <c r="F700" s="255">
        <v>45931</v>
      </c>
      <c r="G700" s="255">
        <v>46387</v>
      </c>
      <c r="H700" s="258">
        <v>120</v>
      </c>
      <c r="I700" s="258">
        <v>74</v>
      </c>
    </row>
    <row r="701" spans="1:9" x14ac:dyDescent="0.25">
      <c r="A701" s="249">
        <v>190</v>
      </c>
      <c r="B701" s="247" t="s">
        <v>102</v>
      </c>
      <c r="C701" s="247" t="s">
        <v>275</v>
      </c>
      <c r="D701" s="247" t="str">
        <f t="shared" si="10"/>
        <v>Muskegon, MI</v>
      </c>
      <c r="E701" s="261" t="s">
        <v>275</v>
      </c>
      <c r="F701" s="254">
        <v>45566</v>
      </c>
      <c r="G701" s="254">
        <v>45808</v>
      </c>
      <c r="H701" s="257">
        <v>110</v>
      </c>
      <c r="I701" s="257">
        <v>68</v>
      </c>
    </row>
    <row r="702" spans="1:9" x14ac:dyDescent="0.25">
      <c r="A702" s="249">
        <v>190</v>
      </c>
      <c r="B702" s="247" t="s">
        <v>102</v>
      </c>
      <c r="C702" s="247" t="s">
        <v>275</v>
      </c>
      <c r="D702" s="247" t="str">
        <f t="shared" si="10"/>
        <v>Muskegon, MI</v>
      </c>
      <c r="E702" s="261" t="s">
        <v>275</v>
      </c>
      <c r="F702" s="254">
        <v>45809</v>
      </c>
      <c r="G702" s="254">
        <v>45900</v>
      </c>
      <c r="H702" s="257">
        <v>149</v>
      </c>
      <c r="I702" s="257">
        <v>68</v>
      </c>
    </row>
    <row r="703" spans="1:9" x14ac:dyDescent="0.25">
      <c r="A703" s="249">
        <v>190</v>
      </c>
      <c r="B703" s="247" t="s">
        <v>102</v>
      </c>
      <c r="C703" s="247" t="s">
        <v>275</v>
      </c>
      <c r="D703" s="247" t="str">
        <f t="shared" si="10"/>
        <v>Muskegon, MI</v>
      </c>
      <c r="E703" s="261" t="s">
        <v>275</v>
      </c>
      <c r="F703" s="254">
        <v>45901</v>
      </c>
      <c r="G703" s="254">
        <v>45930</v>
      </c>
      <c r="H703" s="257">
        <v>110</v>
      </c>
      <c r="I703" s="257">
        <v>68</v>
      </c>
    </row>
    <row r="704" spans="1:9" x14ac:dyDescent="0.25">
      <c r="A704" s="249">
        <v>190</v>
      </c>
      <c r="B704" s="247" t="s">
        <v>102</v>
      </c>
      <c r="C704" s="247" t="s">
        <v>275</v>
      </c>
      <c r="D704" s="247" t="str">
        <f t="shared" si="10"/>
        <v>Muskegon, MI</v>
      </c>
      <c r="E704" s="261" t="s">
        <v>275</v>
      </c>
      <c r="F704" s="254">
        <v>45931</v>
      </c>
      <c r="G704" s="254">
        <v>46173</v>
      </c>
      <c r="H704" s="257">
        <v>110</v>
      </c>
      <c r="I704" s="257">
        <v>68</v>
      </c>
    </row>
    <row r="705" spans="1:9" x14ac:dyDescent="0.25">
      <c r="A705" s="249">
        <v>190</v>
      </c>
      <c r="B705" s="247" t="s">
        <v>102</v>
      </c>
      <c r="C705" s="247" t="s">
        <v>275</v>
      </c>
      <c r="D705" s="247" t="str">
        <f t="shared" si="10"/>
        <v>Muskegon, MI</v>
      </c>
      <c r="E705" s="261" t="s">
        <v>275</v>
      </c>
      <c r="F705" s="254">
        <v>46174</v>
      </c>
      <c r="G705" s="254">
        <v>46265</v>
      </c>
      <c r="H705" s="257">
        <v>149</v>
      </c>
      <c r="I705" s="257">
        <v>68</v>
      </c>
    </row>
    <row r="706" spans="1:9" x14ac:dyDescent="0.25">
      <c r="A706" s="249">
        <v>190</v>
      </c>
      <c r="B706" s="247" t="s">
        <v>102</v>
      </c>
      <c r="C706" s="247" t="s">
        <v>275</v>
      </c>
      <c r="D706" s="247" t="str">
        <f t="shared" si="10"/>
        <v>Muskegon, MI</v>
      </c>
      <c r="E706" s="261" t="s">
        <v>275</v>
      </c>
      <c r="F706" s="254">
        <v>46266</v>
      </c>
      <c r="G706" s="254">
        <v>46387</v>
      </c>
      <c r="H706" s="257">
        <v>110</v>
      </c>
      <c r="I706" s="257">
        <v>68</v>
      </c>
    </row>
    <row r="707" spans="1:9" x14ac:dyDescent="0.25">
      <c r="A707" s="250">
        <v>192</v>
      </c>
      <c r="B707" s="248" t="s">
        <v>102</v>
      </c>
      <c r="C707" s="248" t="s">
        <v>305</v>
      </c>
      <c r="D707" s="247" t="str">
        <f t="shared" si="10"/>
        <v>Petoskey, MI</v>
      </c>
      <c r="E707" s="262" t="s">
        <v>507</v>
      </c>
      <c r="F707" s="255">
        <v>45566</v>
      </c>
      <c r="G707" s="255">
        <v>45596</v>
      </c>
      <c r="H707" s="258">
        <v>171</v>
      </c>
      <c r="I707" s="258">
        <v>86</v>
      </c>
    </row>
    <row r="708" spans="1:9" x14ac:dyDescent="0.25">
      <c r="A708" s="250">
        <v>192</v>
      </c>
      <c r="B708" s="248" t="s">
        <v>102</v>
      </c>
      <c r="C708" s="248" t="s">
        <v>305</v>
      </c>
      <c r="D708" s="247" t="str">
        <f t="shared" si="10"/>
        <v>Petoskey, MI</v>
      </c>
      <c r="E708" s="262" t="s">
        <v>507</v>
      </c>
      <c r="F708" s="255">
        <v>45597</v>
      </c>
      <c r="G708" s="255">
        <v>45808</v>
      </c>
      <c r="H708" s="258">
        <v>116</v>
      </c>
      <c r="I708" s="258">
        <v>86</v>
      </c>
    </row>
    <row r="709" spans="1:9" x14ac:dyDescent="0.25">
      <c r="A709" s="250">
        <v>192</v>
      </c>
      <c r="B709" s="248" t="s">
        <v>102</v>
      </c>
      <c r="C709" s="248" t="s">
        <v>305</v>
      </c>
      <c r="D709" s="247" t="str">
        <f t="shared" si="10"/>
        <v>Petoskey, MI</v>
      </c>
      <c r="E709" s="262" t="s">
        <v>507</v>
      </c>
      <c r="F709" s="255">
        <v>45809</v>
      </c>
      <c r="G709" s="255">
        <v>45900</v>
      </c>
      <c r="H709" s="258">
        <v>220</v>
      </c>
      <c r="I709" s="258">
        <v>86</v>
      </c>
    </row>
    <row r="710" spans="1:9" x14ac:dyDescent="0.25">
      <c r="A710" s="250">
        <v>192</v>
      </c>
      <c r="B710" s="248" t="s">
        <v>102</v>
      </c>
      <c r="C710" s="248" t="s">
        <v>305</v>
      </c>
      <c r="D710" s="247" t="str">
        <f t="shared" si="10"/>
        <v>Petoskey, MI</v>
      </c>
      <c r="E710" s="262" t="s">
        <v>507</v>
      </c>
      <c r="F710" s="255">
        <v>45901</v>
      </c>
      <c r="G710" s="255">
        <v>45930</v>
      </c>
      <c r="H710" s="258">
        <v>171</v>
      </c>
      <c r="I710" s="258">
        <v>86</v>
      </c>
    </row>
    <row r="711" spans="1:9" x14ac:dyDescent="0.25">
      <c r="A711" s="250">
        <v>192</v>
      </c>
      <c r="B711" s="248" t="s">
        <v>102</v>
      </c>
      <c r="C711" s="248" t="s">
        <v>305</v>
      </c>
      <c r="D711" s="247" t="str">
        <f t="shared" si="10"/>
        <v>Petoskey, MI</v>
      </c>
      <c r="E711" s="262" t="s">
        <v>507</v>
      </c>
      <c r="F711" s="255">
        <v>45931</v>
      </c>
      <c r="G711" s="255">
        <v>45961</v>
      </c>
      <c r="H711" s="258">
        <v>171</v>
      </c>
      <c r="I711" s="258">
        <v>86</v>
      </c>
    </row>
    <row r="712" spans="1:9" x14ac:dyDescent="0.25">
      <c r="A712" s="250">
        <v>192</v>
      </c>
      <c r="B712" s="248" t="s">
        <v>102</v>
      </c>
      <c r="C712" s="248" t="s">
        <v>305</v>
      </c>
      <c r="D712" s="247" t="str">
        <f t="shared" si="10"/>
        <v>Petoskey, MI</v>
      </c>
      <c r="E712" s="262" t="s">
        <v>507</v>
      </c>
      <c r="F712" s="255">
        <v>45962</v>
      </c>
      <c r="G712" s="255">
        <v>46173</v>
      </c>
      <c r="H712" s="258">
        <v>116</v>
      </c>
      <c r="I712" s="258">
        <v>86</v>
      </c>
    </row>
    <row r="713" spans="1:9" x14ac:dyDescent="0.25">
      <c r="A713" s="250">
        <v>192</v>
      </c>
      <c r="B713" s="248" t="s">
        <v>102</v>
      </c>
      <c r="C713" s="248" t="s">
        <v>305</v>
      </c>
      <c r="D713" s="247" t="str">
        <f t="shared" si="10"/>
        <v>Petoskey, MI</v>
      </c>
      <c r="E713" s="262" t="s">
        <v>507</v>
      </c>
      <c r="F713" s="255">
        <v>46174</v>
      </c>
      <c r="G713" s="255">
        <v>46265</v>
      </c>
      <c r="H713" s="258">
        <v>220</v>
      </c>
      <c r="I713" s="258">
        <v>86</v>
      </c>
    </row>
    <row r="714" spans="1:9" x14ac:dyDescent="0.25">
      <c r="A714" s="250">
        <v>192</v>
      </c>
      <c r="B714" s="248" t="s">
        <v>102</v>
      </c>
      <c r="C714" s="248" t="s">
        <v>305</v>
      </c>
      <c r="D714" s="247" t="str">
        <f t="shared" si="10"/>
        <v>Petoskey, MI</v>
      </c>
      <c r="E714" s="262" t="s">
        <v>507</v>
      </c>
      <c r="F714" s="255">
        <v>46266</v>
      </c>
      <c r="G714" s="255">
        <v>46387</v>
      </c>
      <c r="H714" s="258">
        <v>171</v>
      </c>
      <c r="I714" s="258">
        <v>86</v>
      </c>
    </row>
    <row r="715" spans="1:9" x14ac:dyDescent="0.25">
      <c r="A715" s="249">
        <v>193</v>
      </c>
      <c r="B715" s="247" t="s">
        <v>102</v>
      </c>
      <c r="C715" s="247" t="s">
        <v>313</v>
      </c>
      <c r="D715" s="247" t="str">
        <f t="shared" ref="D715:D778" si="11">$C715&amp;","&amp;" "&amp;$B715</f>
        <v>Pontiac / Auburn Hills , MI</v>
      </c>
      <c r="E715" s="261" t="s">
        <v>291</v>
      </c>
      <c r="F715" s="254">
        <v>45566</v>
      </c>
      <c r="G715" s="254">
        <v>45930</v>
      </c>
      <c r="H715" s="257">
        <v>116</v>
      </c>
      <c r="I715" s="257">
        <v>80</v>
      </c>
    </row>
    <row r="716" spans="1:9" x14ac:dyDescent="0.25">
      <c r="A716" s="249">
        <v>193</v>
      </c>
      <c r="B716" s="247" t="s">
        <v>102</v>
      </c>
      <c r="C716" s="247" t="s">
        <v>313</v>
      </c>
      <c r="D716" s="247" t="str">
        <f t="shared" si="11"/>
        <v>Pontiac / Auburn Hills , MI</v>
      </c>
      <c r="E716" s="261" t="s">
        <v>291</v>
      </c>
      <c r="F716" s="254">
        <v>45931</v>
      </c>
      <c r="G716" s="254">
        <v>46387</v>
      </c>
      <c r="H716" s="257">
        <v>116</v>
      </c>
      <c r="I716" s="257">
        <v>80</v>
      </c>
    </row>
    <row r="717" spans="1:9" x14ac:dyDescent="0.25">
      <c r="A717" s="250">
        <v>195</v>
      </c>
      <c r="B717" s="248" t="s">
        <v>102</v>
      </c>
      <c r="C717" s="248" t="s">
        <v>353</v>
      </c>
      <c r="D717" s="247" t="str">
        <f t="shared" si="11"/>
        <v>South Haven, MI</v>
      </c>
      <c r="E717" s="262" t="s">
        <v>508</v>
      </c>
      <c r="F717" s="255">
        <v>45566</v>
      </c>
      <c r="G717" s="255">
        <v>45808</v>
      </c>
      <c r="H717" s="258">
        <v>110</v>
      </c>
      <c r="I717" s="258">
        <v>68</v>
      </c>
    </row>
    <row r="718" spans="1:9" x14ac:dyDescent="0.25">
      <c r="A718" s="250">
        <v>195</v>
      </c>
      <c r="B718" s="248" t="s">
        <v>102</v>
      </c>
      <c r="C718" s="248" t="s">
        <v>353</v>
      </c>
      <c r="D718" s="247" t="str">
        <f t="shared" si="11"/>
        <v>South Haven, MI</v>
      </c>
      <c r="E718" s="262" t="s">
        <v>508</v>
      </c>
      <c r="F718" s="255">
        <v>45809</v>
      </c>
      <c r="G718" s="255">
        <v>45900</v>
      </c>
      <c r="H718" s="258">
        <v>142</v>
      </c>
      <c r="I718" s="258">
        <v>68</v>
      </c>
    </row>
    <row r="719" spans="1:9" x14ac:dyDescent="0.25">
      <c r="A719" s="250">
        <v>195</v>
      </c>
      <c r="B719" s="248" t="s">
        <v>102</v>
      </c>
      <c r="C719" s="248" t="s">
        <v>353</v>
      </c>
      <c r="D719" s="247" t="str">
        <f t="shared" si="11"/>
        <v>South Haven, MI</v>
      </c>
      <c r="E719" s="262" t="s">
        <v>508</v>
      </c>
      <c r="F719" s="255">
        <v>45901</v>
      </c>
      <c r="G719" s="255">
        <v>45930</v>
      </c>
      <c r="H719" s="258">
        <v>110</v>
      </c>
      <c r="I719" s="258">
        <v>68</v>
      </c>
    </row>
    <row r="720" spans="1:9" x14ac:dyDescent="0.25">
      <c r="A720" s="250">
        <v>195</v>
      </c>
      <c r="B720" s="248" t="s">
        <v>102</v>
      </c>
      <c r="C720" s="248" t="s">
        <v>353</v>
      </c>
      <c r="D720" s="247" t="str">
        <f t="shared" si="11"/>
        <v>South Haven, MI</v>
      </c>
      <c r="E720" s="262" t="s">
        <v>508</v>
      </c>
      <c r="F720" s="255">
        <v>45931</v>
      </c>
      <c r="G720" s="255">
        <v>46173</v>
      </c>
      <c r="H720" s="258">
        <v>110</v>
      </c>
      <c r="I720" s="258">
        <v>68</v>
      </c>
    </row>
    <row r="721" spans="1:9" x14ac:dyDescent="0.25">
      <c r="A721" s="250">
        <v>195</v>
      </c>
      <c r="B721" s="248" t="s">
        <v>102</v>
      </c>
      <c r="C721" s="248" t="s">
        <v>353</v>
      </c>
      <c r="D721" s="247" t="str">
        <f t="shared" si="11"/>
        <v>South Haven, MI</v>
      </c>
      <c r="E721" s="262" t="s">
        <v>508</v>
      </c>
      <c r="F721" s="255">
        <v>46174</v>
      </c>
      <c r="G721" s="255">
        <v>46265</v>
      </c>
      <c r="H721" s="258">
        <v>142</v>
      </c>
      <c r="I721" s="258">
        <v>68</v>
      </c>
    </row>
    <row r="722" spans="1:9" x14ac:dyDescent="0.25">
      <c r="A722" s="250">
        <v>195</v>
      </c>
      <c r="B722" s="248" t="s">
        <v>102</v>
      </c>
      <c r="C722" s="248" t="s">
        <v>353</v>
      </c>
      <c r="D722" s="247" t="str">
        <f t="shared" si="11"/>
        <v>South Haven, MI</v>
      </c>
      <c r="E722" s="262" t="s">
        <v>508</v>
      </c>
      <c r="F722" s="255">
        <v>46266</v>
      </c>
      <c r="G722" s="255">
        <v>46387</v>
      </c>
      <c r="H722" s="258">
        <v>110</v>
      </c>
      <c r="I722" s="258">
        <v>68</v>
      </c>
    </row>
    <row r="723" spans="1:9" x14ac:dyDescent="0.25">
      <c r="A723" s="249">
        <v>196</v>
      </c>
      <c r="B723" s="247" t="s">
        <v>102</v>
      </c>
      <c r="C723" s="247" t="s">
        <v>380</v>
      </c>
      <c r="D723" s="247" t="str">
        <f t="shared" si="11"/>
        <v>Traverse City, MI</v>
      </c>
      <c r="E723" s="261" t="s">
        <v>509</v>
      </c>
      <c r="F723" s="254">
        <v>45566</v>
      </c>
      <c r="G723" s="254">
        <v>45838</v>
      </c>
      <c r="H723" s="257">
        <v>134</v>
      </c>
      <c r="I723" s="257">
        <v>80</v>
      </c>
    </row>
    <row r="724" spans="1:9" x14ac:dyDescent="0.25">
      <c r="A724" s="249">
        <v>196</v>
      </c>
      <c r="B724" s="247" t="s">
        <v>102</v>
      </c>
      <c r="C724" s="247" t="s">
        <v>380</v>
      </c>
      <c r="D724" s="247" t="str">
        <f t="shared" si="11"/>
        <v>Traverse City, MI</v>
      </c>
      <c r="E724" s="261" t="s">
        <v>509</v>
      </c>
      <c r="F724" s="254">
        <v>45839</v>
      </c>
      <c r="G724" s="254">
        <v>45900</v>
      </c>
      <c r="H724" s="257">
        <v>235</v>
      </c>
      <c r="I724" s="257">
        <v>80</v>
      </c>
    </row>
    <row r="725" spans="1:9" x14ac:dyDescent="0.25">
      <c r="A725" s="249">
        <v>196</v>
      </c>
      <c r="B725" s="247" t="s">
        <v>102</v>
      </c>
      <c r="C725" s="247" t="s">
        <v>380</v>
      </c>
      <c r="D725" s="247" t="str">
        <f t="shared" si="11"/>
        <v>Traverse City, MI</v>
      </c>
      <c r="E725" s="261" t="s">
        <v>509</v>
      </c>
      <c r="F725" s="254">
        <v>45901</v>
      </c>
      <c r="G725" s="254">
        <v>45930</v>
      </c>
      <c r="H725" s="257">
        <v>134</v>
      </c>
      <c r="I725" s="257">
        <v>80</v>
      </c>
    </row>
    <row r="726" spans="1:9" x14ac:dyDescent="0.25">
      <c r="A726" s="249">
        <v>196</v>
      </c>
      <c r="B726" s="247" t="s">
        <v>102</v>
      </c>
      <c r="C726" s="247" t="s">
        <v>380</v>
      </c>
      <c r="D726" s="247" t="str">
        <f t="shared" si="11"/>
        <v>Traverse City, MI</v>
      </c>
      <c r="E726" s="261" t="s">
        <v>509</v>
      </c>
      <c r="F726" s="254">
        <v>45931</v>
      </c>
      <c r="G726" s="254">
        <v>46203</v>
      </c>
      <c r="H726" s="257">
        <v>134</v>
      </c>
      <c r="I726" s="257">
        <v>80</v>
      </c>
    </row>
    <row r="727" spans="1:9" x14ac:dyDescent="0.25">
      <c r="A727" s="249">
        <v>196</v>
      </c>
      <c r="B727" s="247" t="s">
        <v>102</v>
      </c>
      <c r="C727" s="247" t="s">
        <v>380</v>
      </c>
      <c r="D727" s="247" t="str">
        <f t="shared" si="11"/>
        <v>Traverse City, MI</v>
      </c>
      <c r="E727" s="261" t="s">
        <v>509</v>
      </c>
      <c r="F727" s="254">
        <v>46204</v>
      </c>
      <c r="G727" s="254">
        <v>46265</v>
      </c>
      <c r="H727" s="257">
        <v>235</v>
      </c>
      <c r="I727" s="257">
        <v>80</v>
      </c>
    </row>
    <row r="728" spans="1:9" x14ac:dyDescent="0.25">
      <c r="A728" s="249">
        <v>196</v>
      </c>
      <c r="B728" s="247" t="s">
        <v>102</v>
      </c>
      <c r="C728" s="247" t="s">
        <v>380</v>
      </c>
      <c r="D728" s="247" t="str">
        <f t="shared" si="11"/>
        <v>Traverse City, MI</v>
      </c>
      <c r="E728" s="261" t="s">
        <v>509</v>
      </c>
      <c r="F728" s="254">
        <v>46266</v>
      </c>
      <c r="G728" s="254">
        <v>46387</v>
      </c>
      <c r="H728" s="257">
        <v>134</v>
      </c>
      <c r="I728" s="257">
        <v>80</v>
      </c>
    </row>
    <row r="729" spans="1:9" x14ac:dyDescent="0.25">
      <c r="A729" s="250">
        <v>199</v>
      </c>
      <c r="B729" s="248" t="s">
        <v>104</v>
      </c>
      <c r="C729" s="248" t="s">
        <v>187</v>
      </c>
      <c r="D729" s="247" t="str">
        <f t="shared" si="11"/>
        <v>Duluth, MN</v>
      </c>
      <c r="E729" s="262" t="s">
        <v>361</v>
      </c>
      <c r="F729" s="255">
        <v>45566</v>
      </c>
      <c r="G729" s="255">
        <v>45596</v>
      </c>
      <c r="H729" s="258">
        <v>220</v>
      </c>
      <c r="I729" s="258">
        <v>86</v>
      </c>
    </row>
    <row r="730" spans="1:9" x14ac:dyDescent="0.25">
      <c r="A730" s="250">
        <v>199</v>
      </c>
      <c r="B730" s="248" t="s">
        <v>104</v>
      </c>
      <c r="C730" s="248" t="s">
        <v>187</v>
      </c>
      <c r="D730" s="247" t="str">
        <f t="shared" si="11"/>
        <v>Duluth, MN</v>
      </c>
      <c r="E730" s="262" t="s">
        <v>361</v>
      </c>
      <c r="F730" s="255">
        <v>45597</v>
      </c>
      <c r="G730" s="255">
        <v>45808</v>
      </c>
      <c r="H730" s="258">
        <v>159</v>
      </c>
      <c r="I730" s="258">
        <v>86</v>
      </c>
    </row>
    <row r="731" spans="1:9" x14ac:dyDescent="0.25">
      <c r="A731" s="250">
        <v>199</v>
      </c>
      <c r="B731" s="248" t="s">
        <v>104</v>
      </c>
      <c r="C731" s="248" t="s">
        <v>187</v>
      </c>
      <c r="D731" s="247" t="str">
        <f t="shared" si="11"/>
        <v>Duluth, MN</v>
      </c>
      <c r="E731" s="262" t="s">
        <v>361</v>
      </c>
      <c r="F731" s="255">
        <v>45809</v>
      </c>
      <c r="G731" s="255">
        <v>45930</v>
      </c>
      <c r="H731" s="258">
        <v>220</v>
      </c>
      <c r="I731" s="258">
        <v>86</v>
      </c>
    </row>
    <row r="732" spans="1:9" x14ac:dyDescent="0.25">
      <c r="A732" s="250">
        <v>199</v>
      </c>
      <c r="B732" s="248" t="s">
        <v>104</v>
      </c>
      <c r="C732" s="248" t="s">
        <v>187</v>
      </c>
      <c r="D732" s="247" t="str">
        <f t="shared" si="11"/>
        <v>Duluth, MN</v>
      </c>
      <c r="E732" s="262" t="s">
        <v>361</v>
      </c>
      <c r="F732" s="255">
        <v>45931</v>
      </c>
      <c r="G732" s="255">
        <v>45961</v>
      </c>
      <c r="H732" s="258">
        <v>220</v>
      </c>
      <c r="I732" s="258">
        <v>86</v>
      </c>
    </row>
    <row r="733" spans="1:9" x14ac:dyDescent="0.25">
      <c r="A733" s="250">
        <v>199</v>
      </c>
      <c r="B733" s="248" t="s">
        <v>104</v>
      </c>
      <c r="C733" s="248" t="s">
        <v>187</v>
      </c>
      <c r="D733" s="247" t="str">
        <f t="shared" si="11"/>
        <v>Duluth, MN</v>
      </c>
      <c r="E733" s="262" t="s">
        <v>361</v>
      </c>
      <c r="F733" s="255">
        <v>45962</v>
      </c>
      <c r="G733" s="255">
        <v>46173</v>
      </c>
      <c r="H733" s="258">
        <v>159</v>
      </c>
      <c r="I733" s="258">
        <v>86</v>
      </c>
    </row>
    <row r="734" spans="1:9" x14ac:dyDescent="0.25">
      <c r="A734" s="250">
        <v>199</v>
      </c>
      <c r="B734" s="248" t="s">
        <v>104</v>
      </c>
      <c r="C734" s="248" t="s">
        <v>187</v>
      </c>
      <c r="D734" s="247" t="str">
        <f t="shared" si="11"/>
        <v>Duluth, MN</v>
      </c>
      <c r="E734" s="262" t="s">
        <v>361</v>
      </c>
      <c r="F734" s="255">
        <v>46174</v>
      </c>
      <c r="G734" s="255">
        <v>46387</v>
      </c>
      <c r="H734" s="258">
        <v>220</v>
      </c>
      <c r="I734" s="258">
        <v>86</v>
      </c>
    </row>
    <row r="735" spans="1:9" x14ac:dyDescent="0.25">
      <c r="A735" s="249">
        <v>201</v>
      </c>
      <c r="B735" s="247" t="s">
        <v>104</v>
      </c>
      <c r="C735" s="247" t="s">
        <v>267</v>
      </c>
      <c r="D735" s="247" t="str">
        <f t="shared" si="11"/>
        <v>Minneapolis / St. Paul, MN</v>
      </c>
      <c r="E735" s="261" t="s">
        <v>510</v>
      </c>
      <c r="F735" s="254">
        <v>45566</v>
      </c>
      <c r="G735" s="254">
        <v>45930</v>
      </c>
      <c r="H735" s="257">
        <v>148</v>
      </c>
      <c r="I735" s="257">
        <v>92</v>
      </c>
    </row>
    <row r="736" spans="1:9" x14ac:dyDescent="0.25">
      <c r="A736" s="249">
        <v>201</v>
      </c>
      <c r="B736" s="247" t="s">
        <v>104</v>
      </c>
      <c r="C736" s="247" t="s">
        <v>267</v>
      </c>
      <c r="D736" s="247" t="str">
        <f t="shared" si="11"/>
        <v>Minneapolis / St. Paul, MN</v>
      </c>
      <c r="E736" s="261" t="s">
        <v>510</v>
      </c>
      <c r="F736" s="254">
        <v>45931</v>
      </c>
      <c r="G736" s="254">
        <v>46387</v>
      </c>
      <c r="H736" s="257">
        <v>148</v>
      </c>
      <c r="I736" s="257">
        <v>92</v>
      </c>
    </row>
    <row r="737" spans="1:9" x14ac:dyDescent="0.25">
      <c r="A737" s="250">
        <v>202</v>
      </c>
      <c r="B737" s="248" t="s">
        <v>104</v>
      </c>
      <c r="C737" s="248" t="s">
        <v>330</v>
      </c>
      <c r="D737" s="247" t="str">
        <f t="shared" si="11"/>
        <v>Rochester, MN</v>
      </c>
      <c r="E737" s="262" t="s">
        <v>511</v>
      </c>
      <c r="F737" s="255">
        <v>45566</v>
      </c>
      <c r="G737" s="255">
        <v>45930</v>
      </c>
      <c r="H737" s="258">
        <v>127</v>
      </c>
      <c r="I737" s="258">
        <v>80</v>
      </c>
    </row>
    <row r="738" spans="1:9" x14ac:dyDescent="0.25">
      <c r="A738" s="250">
        <v>202</v>
      </c>
      <c r="B738" s="248" t="s">
        <v>104</v>
      </c>
      <c r="C738" s="248" t="s">
        <v>330</v>
      </c>
      <c r="D738" s="247" t="str">
        <f t="shared" si="11"/>
        <v>Rochester, MN</v>
      </c>
      <c r="E738" s="262" t="s">
        <v>511</v>
      </c>
      <c r="F738" s="255">
        <v>45931</v>
      </c>
      <c r="G738" s="255">
        <v>46387</v>
      </c>
      <c r="H738" s="258">
        <v>127</v>
      </c>
      <c r="I738" s="258">
        <v>80</v>
      </c>
    </row>
    <row r="739" spans="1:9" x14ac:dyDescent="0.25">
      <c r="A739" s="249">
        <v>204</v>
      </c>
      <c r="B739" s="247" t="s">
        <v>106</v>
      </c>
      <c r="C739" s="247" t="s">
        <v>232</v>
      </c>
      <c r="D739" s="247" t="str">
        <f t="shared" si="11"/>
        <v>Kansas City, MO</v>
      </c>
      <c r="E739" s="261" t="s">
        <v>512</v>
      </c>
      <c r="F739" s="254">
        <v>45566</v>
      </c>
      <c r="G739" s="254">
        <v>45930</v>
      </c>
      <c r="H739" s="257">
        <v>135</v>
      </c>
      <c r="I739" s="257">
        <v>80</v>
      </c>
    </row>
    <row r="740" spans="1:9" x14ac:dyDescent="0.25">
      <c r="A740" s="249">
        <v>204</v>
      </c>
      <c r="B740" s="247" t="s">
        <v>106</v>
      </c>
      <c r="C740" s="247" t="s">
        <v>232</v>
      </c>
      <c r="D740" s="247" t="str">
        <f t="shared" si="11"/>
        <v>Kansas City, MO</v>
      </c>
      <c r="E740" s="261" t="s">
        <v>512</v>
      </c>
      <c r="F740" s="254">
        <v>45931</v>
      </c>
      <c r="G740" s="254">
        <v>46387</v>
      </c>
      <c r="H740" s="257">
        <v>135</v>
      </c>
      <c r="I740" s="257">
        <v>80</v>
      </c>
    </row>
    <row r="741" spans="1:9" x14ac:dyDescent="0.25">
      <c r="A741" s="250">
        <v>207</v>
      </c>
      <c r="B741" s="248" t="s">
        <v>106</v>
      </c>
      <c r="C741" s="248" t="s">
        <v>361</v>
      </c>
      <c r="D741" s="247" t="str">
        <f t="shared" si="11"/>
        <v>St. Louis, MO</v>
      </c>
      <c r="E741" s="262" t="s">
        <v>513</v>
      </c>
      <c r="F741" s="255">
        <v>45566</v>
      </c>
      <c r="G741" s="255">
        <v>45930</v>
      </c>
      <c r="H741" s="258">
        <v>150</v>
      </c>
      <c r="I741" s="258">
        <v>86</v>
      </c>
    </row>
    <row r="742" spans="1:9" x14ac:dyDescent="0.25">
      <c r="A742" s="250">
        <v>207</v>
      </c>
      <c r="B742" s="248" t="s">
        <v>106</v>
      </c>
      <c r="C742" s="248" t="s">
        <v>361</v>
      </c>
      <c r="D742" s="247" t="str">
        <f t="shared" si="11"/>
        <v>St. Louis, MO</v>
      </c>
      <c r="E742" s="262" t="s">
        <v>513</v>
      </c>
      <c r="F742" s="255">
        <v>45931</v>
      </c>
      <c r="G742" s="255">
        <v>46387</v>
      </c>
      <c r="H742" s="258">
        <v>150</v>
      </c>
      <c r="I742" s="258">
        <v>86</v>
      </c>
    </row>
    <row r="743" spans="1:9" x14ac:dyDescent="0.25">
      <c r="A743" s="249">
        <v>477</v>
      </c>
      <c r="B743" s="247" t="s">
        <v>108</v>
      </c>
      <c r="C743" s="247" t="s">
        <v>298</v>
      </c>
      <c r="D743" s="247" t="str">
        <f t="shared" si="11"/>
        <v>Oxford, MS</v>
      </c>
      <c r="E743" s="261" t="s">
        <v>632</v>
      </c>
      <c r="F743" s="254">
        <v>45566</v>
      </c>
      <c r="G743" s="254">
        <v>45930</v>
      </c>
      <c r="H743" s="257">
        <v>127</v>
      </c>
      <c r="I743" s="257">
        <v>68</v>
      </c>
    </row>
    <row r="744" spans="1:9" x14ac:dyDescent="0.25">
      <c r="A744" s="249">
        <v>477</v>
      </c>
      <c r="B744" s="247" t="s">
        <v>108</v>
      </c>
      <c r="C744" s="247" t="s">
        <v>298</v>
      </c>
      <c r="D744" s="247" t="str">
        <f t="shared" si="11"/>
        <v>Oxford, MS</v>
      </c>
      <c r="E744" s="261" t="s">
        <v>632</v>
      </c>
      <c r="F744" s="254">
        <v>45931</v>
      </c>
      <c r="G744" s="254">
        <v>46387</v>
      </c>
      <c r="H744" s="257">
        <v>127</v>
      </c>
      <c r="I744" s="257">
        <v>68</v>
      </c>
    </row>
    <row r="745" spans="1:9" x14ac:dyDescent="0.25">
      <c r="A745" s="250">
        <v>447</v>
      </c>
      <c r="B745" s="248" t="s">
        <v>108</v>
      </c>
      <c r="C745" s="248" t="s">
        <v>356</v>
      </c>
      <c r="D745" s="247" t="str">
        <f t="shared" si="11"/>
        <v>Southaven, MS</v>
      </c>
      <c r="E745" s="262" t="s">
        <v>624</v>
      </c>
      <c r="F745" s="255">
        <v>45566</v>
      </c>
      <c r="G745" s="255">
        <v>45930</v>
      </c>
      <c r="H745" s="258">
        <v>126</v>
      </c>
      <c r="I745" s="258">
        <v>68</v>
      </c>
    </row>
    <row r="746" spans="1:9" x14ac:dyDescent="0.25">
      <c r="A746" s="250">
        <v>447</v>
      </c>
      <c r="B746" s="248" t="s">
        <v>108</v>
      </c>
      <c r="C746" s="248" t="s">
        <v>356</v>
      </c>
      <c r="D746" s="247" t="str">
        <f t="shared" si="11"/>
        <v>Southaven, MS</v>
      </c>
      <c r="E746" s="262" t="s">
        <v>624</v>
      </c>
      <c r="F746" s="255">
        <v>45931</v>
      </c>
      <c r="G746" s="255">
        <v>46387</v>
      </c>
      <c r="H746" s="258">
        <v>126</v>
      </c>
      <c r="I746" s="258">
        <v>68</v>
      </c>
    </row>
    <row r="747" spans="1:9" x14ac:dyDescent="0.25">
      <c r="A747" s="249">
        <v>211</v>
      </c>
      <c r="B747" s="247" t="s">
        <v>108</v>
      </c>
      <c r="C747" s="247" t="s">
        <v>362</v>
      </c>
      <c r="D747" s="247" t="str">
        <f t="shared" si="11"/>
        <v>Starkville , MS</v>
      </c>
      <c r="E747" s="261" t="s">
        <v>514</v>
      </c>
      <c r="F747" s="254">
        <v>45566</v>
      </c>
      <c r="G747" s="254">
        <v>45930</v>
      </c>
      <c r="H747" s="257">
        <v>125</v>
      </c>
      <c r="I747" s="257">
        <v>68</v>
      </c>
    </row>
    <row r="748" spans="1:9" x14ac:dyDescent="0.25">
      <c r="A748" s="249">
        <v>211</v>
      </c>
      <c r="B748" s="247" t="s">
        <v>108</v>
      </c>
      <c r="C748" s="247" t="s">
        <v>362</v>
      </c>
      <c r="D748" s="247" t="str">
        <f t="shared" si="11"/>
        <v>Starkville , MS</v>
      </c>
      <c r="E748" s="261" t="s">
        <v>514</v>
      </c>
      <c r="F748" s="254">
        <v>45931</v>
      </c>
      <c r="G748" s="254">
        <v>46387</v>
      </c>
      <c r="H748" s="257">
        <v>125</v>
      </c>
      <c r="I748" s="257">
        <v>68</v>
      </c>
    </row>
    <row r="749" spans="1:9" x14ac:dyDescent="0.25">
      <c r="A749" s="250">
        <v>215</v>
      </c>
      <c r="B749" s="248" t="s">
        <v>110</v>
      </c>
      <c r="C749" s="248" t="s">
        <v>107</v>
      </c>
      <c r="D749" s="247" t="str">
        <f t="shared" si="11"/>
        <v>Big Sky / West Yellowstone/Gardiner, MT</v>
      </c>
      <c r="E749" s="262" t="s">
        <v>515</v>
      </c>
      <c r="F749" s="255">
        <v>45566</v>
      </c>
      <c r="G749" s="255">
        <v>45808</v>
      </c>
      <c r="H749" s="258">
        <v>176</v>
      </c>
      <c r="I749" s="258">
        <v>80</v>
      </c>
    </row>
    <row r="750" spans="1:9" x14ac:dyDescent="0.25">
      <c r="A750" s="250">
        <v>215</v>
      </c>
      <c r="B750" s="248" t="s">
        <v>110</v>
      </c>
      <c r="C750" s="248" t="s">
        <v>107</v>
      </c>
      <c r="D750" s="247" t="str">
        <f t="shared" si="11"/>
        <v>Big Sky / West Yellowstone/Gardiner, MT</v>
      </c>
      <c r="E750" s="262" t="s">
        <v>515</v>
      </c>
      <c r="F750" s="255">
        <v>45809</v>
      </c>
      <c r="G750" s="255">
        <v>45930</v>
      </c>
      <c r="H750" s="258">
        <v>310</v>
      </c>
      <c r="I750" s="258">
        <v>80</v>
      </c>
    </row>
    <row r="751" spans="1:9" x14ac:dyDescent="0.25">
      <c r="A751" s="250">
        <v>215</v>
      </c>
      <c r="B751" s="248" t="s">
        <v>110</v>
      </c>
      <c r="C751" s="248" t="s">
        <v>107</v>
      </c>
      <c r="D751" s="247" t="str">
        <f t="shared" si="11"/>
        <v>Big Sky / West Yellowstone/Gardiner, MT</v>
      </c>
      <c r="E751" s="262" t="s">
        <v>515</v>
      </c>
      <c r="F751" s="255">
        <v>45931</v>
      </c>
      <c r="G751" s="255">
        <v>46173</v>
      </c>
      <c r="H751" s="258">
        <v>176</v>
      </c>
      <c r="I751" s="258">
        <v>80</v>
      </c>
    </row>
    <row r="752" spans="1:9" x14ac:dyDescent="0.25">
      <c r="A752" s="250">
        <v>215</v>
      </c>
      <c r="B752" s="248" t="s">
        <v>110</v>
      </c>
      <c r="C752" s="248" t="s">
        <v>107</v>
      </c>
      <c r="D752" s="247" t="str">
        <f t="shared" si="11"/>
        <v>Big Sky / West Yellowstone/Gardiner, MT</v>
      </c>
      <c r="E752" s="262" t="s">
        <v>515</v>
      </c>
      <c r="F752" s="255">
        <v>46174</v>
      </c>
      <c r="G752" s="255">
        <v>46387</v>
      </c>
      <c r="H752" s="258">
        <v>310</v>
      </c>
      <c r="I752" s="258">
        <v>80</v>
      </c>
    </row>
    <row r="753" spans="1:9" x14ac:dyDescent="0.25">
      <c r="A753" s="249">
        <v>426</v>
      </c>
      <c r="B753" s="247" t="s">
        <v>110</v>
      </c>
      <c r="C753" s="247" t="s">
        <v>217</v>
      </c>
      <c r="D753" s="247" t="str">
        <f t="shared" si="11"/>
        <v>Helena, MT</v>
      </c>
      <c r="E753" s="261" t="s">
        <v>623</v>
      </c>
      <c r="F753" s="254">
        <v>45566</v>
      </c>
      <c r="G753" s="254">
        <v>45930</v>
      </c>
      <c r="H753" s="257">
        <v>132</v>
      </c>
      <c r="I753" s="257">
        <v>74</v>
      </c>
    </row>
    <row r="754" spans="1:9" x14ac:dyDescent="0.25">
      <c r="A754" s="249">
        <v>426</v>
      </c>
      <c r="B754" s="247" t="s">
        <v>110</v>
      </c>
      <c r="C754" s="247" t="s">
        <v>217</v>
      </c>
      <c r="D754" s="247" t="str">
        <f t="shared" si="11"/>
        <v>Helena, MT</v>
      </c>
      <c r="E754" s="261" t="s">
        <v>623</v>
      </c>
      <c r="F754" s="254">
        <v>45931</v>
      </c>
      <c r="G754" s="254">
        <v>46387</v>
      </c>
      <c r="H754" s="257">
        <v>132</v>
      </c>
      <c r="I754" s="257">
        <v>74</v>
      </c>
    </row>
    <row r="755" spans="1:9" x14ac:dyDescent="0.25">
      <c r="A755" s="250">
        <v>496</v>
      </c>
      <c r="B755" s="248" t="s">
        <v>110</v>
      </c>
      <c r="C755" s="248" t="s">
        <v>231</v>
      </c>
      <c r="D755" s="247" t="str">
        <f t="shared" si="11"/>
        <v>Kalispell/Whitefish, MT</v>
      </c>
      <c r="E755" s="262" t="s">
        <v>639</v>
      </c>
      <c r="F755" s="255">
        <v>45566</v>
      </c>
      <c r="G755" s="255">
        <v>45838</v>
      </c>
      <c r="H755" s="258">
        <v>124</v>
      </c>
      <c r="I755" s="258">
        <v>80</v>
      </c>
    </row>
    <row r="756" spans="1:9" x14ac:dyDescent="0.25">
      <c r="A756" s="250">
        <v>496</v>
      </c>
      <c r="B756" s="248" t="s">
        <v>110</v>
      </c>
      <c r="C756" s="248" t="s">
        <v>231</v>
      </c>
      <c r="D756" s="247" t="str">
        <f t="shared" si="11"/>
        <v>Kalispell/Whitefish, MT</v>
      </c>
      <c r="E756" s="262" t="s">
        <v>639</v>
      </c>
      <c r="F756" s="255">
        <v>45839</v>
      </c>
      <c r="G756" s="255">
        <v>45930</v>
      </c>
      <c r="H756" s="258">
        <v>232</v>
      </c>
      <c r="I756" s="258">
        <v>80</v>
      </c>
    </row>
    <row r="757" spans="1:9" x14ac:dyDescent="0.25">
      <c r="A757" s="250">
        <v>496</v>
      </c>
      <c r="B757" s="248" t="s">
        <v>110</v>
      </c>
      <c r="C757" s="248" t="s">
        <v>231</v>
      </c>
      <c r="D757" s="247" t="str">
        <f t="shared" si="11"/>
        <v>Kalispell/Whitefish, MT</v>
      </c>
      <c r="E757" s="262" t="s">
        <v>639</v>
      </c>
      <c r="F757" s="255">
        <v>45931</v>
      </c>
      <c r="G757" s="255">
        <v>46203</v>
      </c>
      <c r="H757" s="258">
        <v>124</v>
      </c>
      <c r="I757" s="258">
        <v>80</v>
      </c>
    </row>
    <row r="758" spans="1:9" x14ac:dyDescent="0.25">
      <c r="A758" s="250">
        <v>496</v>
      </c>
      <c r="B758" s="248" t="s">
        <v>110</v>
      </c>
      <c r="C758" s="248" t="s">
        <v>231</v>
      </c>
      <c r="D758" s="247" t="str">
        <f t="shared" si="11"/>
        <v>Kalispell/Whitefish, MT</v>
      </c>
      <c r="E758" s="262" t="s">
        <v>639</v>
      </c>
      <c r="F758" s="255">
        <v>46204</v>
      </c>
      <c r="G758" s="255">
        <v>46387</v>
      </c>
      <c r="H758" s="258">
        <v>232</v>
      </c>
      <c r="I758" s="258">
        <v>80</v>
      </c>
    </row>
    <row r="759" spans="1:9" x14ac:dyDescent="0.25">
      <c r="A759" s="249">
        <v>213</v>
      </c>
      <c r="B759" s="247" t="s">
        <v>110</v>
      </c>
      <c r="C759" s="247" t="s">
        <v>268</v>
      </c>
      <c r="D759" s="247" t="str">
        <f t="shared" si="11"/>
        <v>Missoula, MT</v>
      </c>
      <c r="E759" s="261" t="s">
        <v>268</v>
      </c>
      <c r="F759" s="254">
        <v>45566</v>
      </c>
      <c r="G759" s="254">
        <v>45808</v>
      </c>
      <c r="H759" s="257">
        <v>130</v>
      </c>
      <c r="I759" s="257">
        <v>74</v>
      </c>
    </row>
    <row r="760" spans="1:9" x14ac:dyDescent="0.25">
      <c r="A760" s="249">
        <v>213</v>
      </c>
      <c r="B760" s="247" t="s">
        <v>110</v>
      </c>
      <c r="C760" s="247" t="s">
        <v>268</v>
      </c>
      <c r="D760" s="247" t="str">
        <f t="shared" si="11"/>
        <v>Missoula, MT</v>
      </c>
      <c r="E760" s="261" t="s">
        <v>268</v>
      </c>
      <c r="F760" s="254">
        <v>45809</v>
      </c>
      <c r="G760" s="254">
        <v>45930</v>
      </c>
      <c r="H760" s="257">
        <v>195</v>
      </c>
      <c r="I760" s="257">
        <v>74</v>
      </c>
    </row>
    <row r="761" spans="1:9" x14ac:dyDescent="0.25">
      <c r="A761" s="249">
        <v>213</v>
      </c>
      <c r="B761" s="247" t="s">
        <v>110</v>
      </c>
      <c r="C761" s="247" t="s">
        <v>268</v>
      </c>
      <c r="D761" s="247" t="str">
        <f t="shared" si="11"/>
        <v>Missoula, MT</v>
      </c>
      <c r="E761" s="261" t="s">
        <v>268</v>
      </c>
      <c r="F761" s="254">
        <v>45931</v>
      </c>
      <c r="G761" s="254">
        <v>46173</v>
      </c>
      <c r="H761" s="257">
        <v>130</v>
      </c>
      <c r="I761" s="257">
        <v>74</v>
      </c>
    </row>
    <row r="762" spans="1:9" x14ac:dyDescent="0.25">
      <c r="A762" s="249">
        <v>213</v>
      </c>
      <c r="B762" s="247" t="s">
        <v>110</v>
      </c>
      <c r="C762" s="247" t="s">
        <v>268</v>
      </c>
      <c r="D762" s="247" t="str">
        <f t="shared" si="11"/>
        <v>Missoula, MT</v>
      </c>
      <c r="E762" s="261" t="s">
        <v>268</v>
      </c>
      <c r="F762" s="254">
        <v>46174</v>
      </c>
      <c r="G762" s="254">
        <v>46387</v>
      </c>
      <c r="H762" s="257">
        <v>195</v>
      </c>
      <c r="I762" s="257">
        <v>74</v>
      </c>
    </row>
    <row r="763" spans="1:9" x14ac:dyDescent="0.25">
      <c r="A763" s="250">
        <v>216</v>
      </c>
      <c r="B763" s="248" t="s">
        <v>112</v>
      </c>
      <c r="C763" s="248" t="s">
        <v>81</v>
      </c>
      <c r="D763" s="247" t="str">
        <f t="shared" si="11"/>
        <v>Asheville , NC</v>
      </c>
      <c r="E763" s="262" t="s">
        <v>516</v>
      </c>
      <c r="F763" s="255">
        <v>45566</v>
      </c>
      <c r="G763" s="255">
        <v>45657</v>
      </c>
      <c r="H763" s="258">
        <v>141</v>
      </c>
      <c r="I763" s="258">
        <v>80</v>
      </c>
    </row>
    <row r="764" spans="1:9" x14ac:dyDescent="0.25">
      <c r="A764" s="250">
        <v>216</v>
      </c>
      <c r="B764" s="248" t="s">
        <v>112</v>
      </c>
      <c r="C764" s="248" t="s">
        <v>81</v>
      </c>
      <c r="D764" s="247" t="str">
        <f t="shared" si="11"/>
        <v>Asheville , NC</v>
      </c>
      <c r="E764" s="262" t="s">
        <v>516</v>
      </c>
      <c r="F764" s="255">
        <v>45658</v>
      </c>
      <c r="G764" s="255">
        <v>45930</v>
      </c>
      <c r="H764" s="258">
        <v>120</v>
      </c>
      <c r="I764" s="258">
        <v>80</v>
      </c>
    </row>
    <row r="765" spans="1:9" x14ac:dyDescent="0.25">
      <c r="A765" s="250">
        <v>216</v>
      </c>
      <c r="B765" s="248" t="s">
        <v>112</v>
      </c>
      <c r="C765" s="248" t="s">
        <v>81</v>
      </c>
      <c r="D765" s="247" t="str">
        <f t="shared" si="11"/>
        <v>Asheville , NC</v>
      </c>
      <c r="E765" s="262" t="s">
        <v>516</v>
      </c>
      <c r="F765" s="255">
        <v>45931</v>
      </c>
      <c r="G765" s="255">
        <v>46022</v>
      </c>
      <c r="H765" s="258">
        <v>141</v>
      </c>
      <c r="I765" s="258">
        <v>80</v>
      </c>
    </row>
    <row r="766" spans="1:9" x14ac:dyDescent="0.25">
      <c r="A766" s="250">
        <v>216</v>
      </c>
      <c r="B766" s="248" t="s">
        <v>112</v>
      </c>
      <c r="C766" s="248" t="s">
        <v>81</v>
      </c>
      <c r="D766" s="247" t="str">
        <f t="shared" si="11"/>
        <v>Asheville , NC</v>
      </c>
      <c r="E766" s="262" t="s">
        <v>516</v>
      </c>
      <c r="F766" s="255">
        <v>46023</v>
      </c>
      <c r="G766" s="255">
        <v>46387</v>
      </c>
      <c r="H766" s="258">
        <v>120</v>
      </c>
      <c r="I766" s="258">
        <v>80</v>
      </c>
    </row>
    <row r="767" spans="1:9" x14ac:dyDescent="0.25">
      <c r="A767" s="249">
        <v>217</v>
      </c>
      <c r="B767" s="247" t="s">
        <v>112</v>
      </c>
      <c r="C767" s="247" t="s">
        <v>88</v>
      </c>
      <c r="D767" s="247" t="str">
        <f t="shared" si="11"/>
        <v>Atlantic Beach / Morehead City, NC</v>
      </c>
      <c r="E767" s="261" t="s">
        <v>517</v>
      </c>
      <c r="F767" s="254">
        <v>45566</v>
      </c>
      <c r="G767" s="254">
        <v>45777</v>
      </c>
      <c r="H767" s="257">
        <v>123</v>
      </c>
      <c r="I767" s="257">
        <v>74</v>
      </c>
    </row>
    <row r="768" spans="1:9" x14ac:dyDescent="0.25">
      <c r="A768" s="249">
        <v>217</v>
      </c>
      <c r="B768" s="247" t="s">
        <v>112</v>
      </c>
      <c r="C768" s="247" t="s">
        <v>88</v>
      </c>
      <c r="D768" s="247" t="str">
        <f t="shared" si="11"/>
        <v>Atlantic Beach / Morehead City, NC</v>
      </c>
      <c r="E768" s="261" t="s">
        <v>517</v>
      </c>
      <c r="F768" s="254">
        <v>45778</v>
      </c>
      <c r="G768" s="254">
        <v>45900</v>
      </c>
      <c r="H768" s="257">
        <v>178</v>
      </c>
      <c r="I768" s="257">
        <v>74</v>
      </c>
    </row>
    <row r="769" spans="1:9" x14ac:dyDescent="0.25">
      <c r="A769" s="249">
        <v>217</v>
      </c>
      <c r="B769" s="247" t="s">
        <v>112</v>
      </c>
      <c r="C769" s="247" t="s">
        <v>88</v>
      </c>
      <c r="D769" s="247" t="str">
        <f t="shared" si="11"/>
        <v>Atlantic Beach / Morehead City, NC</v>
      </c>
      <c r="E769" s="261" t="s">
        <v>517</v>
      </c>
      <c r="F769" s="254">
        <v>45901</v>
      </c>
      <c r="G769" s="254">
        <v>45930</v>
      </c>
      <c r="H769" s="257">
        <v>123</v>
      </c>
      <c r="I769" s="257">
        <v>74</v>
      </c>
    </row>
    <row r="770" spans="1:9" x14ac:dyDescent="0.25">
      <c r="A770" s="249">
        <v>217</v>
      </c>
      <c r="B770" s="247" t="s">
        <v>112</v>
      </c>
      <c r="C770" s="247" t="s">
        <v>88</v>
      </c>
      <c r="D770" s="247" t="str">
        <f t="shared" si="11"/>
        <v>Atlantic Beach / Morehead City, NC</v>
      </c>
      <c r="E770" s="261" t="s">
        <v>517</v>
      </c>
      <c r="F770" s="254">
        <v>45931</v>
      </c>
      <c r="G770" s="254">
        <v>46142</v>
      </c>
      <c r="H770" s="257">
        <v>123</v>
      </c>
      <c r="I770" s="257">
        <v>74</v>
      </c>
    </row>
    <row r="771" spans="1:9" x14ac:dyDescent="0.25">
      <c r="A771" s="249">
        <v>217</v>
      </c>
      <c r="B771" s="247" t="s">
        <v>112</v>
      </c>
      <c r="C771" s="247" t="s">
        <v>88</v>
      </c>
      <c r="D771" s="247" t="str">
        <f t="shared" si="11"/>
        <v>Atlantic Beach / Morehead City, NC</v>
      </c>
      <c r="E771" s="261" t="s">
        <v>517</v>
      </c>
      <c r="F771" s="254">
        <v>46143</v>
      </c>
      <c r="G771" s="254">
        <v>46265</v>
      </c>
      <c r="H771" s="257">
        <v>178</v>
      </c>
      <c r="I771" s="257">
        <v>74</v>
      </c>
    </row>
    <row r="772" spans="1:9" x14ac:dyDescent="0.25">
      <c r="A772" s="249">
        <v>217</v>
      </c>
      <c r="B772" s="247" t="s">
        <v>112</v>
      </c>
      <c r="C772" s="247" t="s">
        <v>88</v>
      </c>
      <c r="D772" s="247" t="str">
        <f t="shared" si="11"/>
        <v>Atlantic Beach / Morehead City, NC</v>
      </c>
      <c r="E772" s="261" t="s">
        <v>517</v>
      </c>
      <c r="F772" s="254">
        <v>46266</v>
      </c>
      <c r="G772" s="254">
        <v>46387</v>
      </c>
      <c r="H772" s="257">
        <v>123</v>
      </c>
      <c r="I772" s="257">
        <v>74</v>
      </c>
    </row>
    <row r="773" spans="1:9" x14ac:dyDescent="0.25">
      <c r="A773" s="250">
        <v>218</v>
      </c>
      <c r="B773" s="248" t="s">
        <v>112</v>
      </c>
      <c r="C773" s="248" t="s">
        <v>153</v>
      </c>
      <c r="D773" s="247" t="str">
        <f t="shared" si="11"/>
        <v>Chapel Hill, NC</v>
      </c>
      <c r="E773" s="262" t="s">
        <v>459</v>
      </c>
      <c r="F773" s="255">
        <v>45566</v>
      </c>
      <c r="G773" s="255">
        <v>45930</v>
      </c>
      <c r="H773" s="258">
        <v>140</v>
      </c>
      <c r="I773" s="258">
        <v>80</v>
      </c>
    </row>
    <row r="774" spans="1:9" x14ac:dyDescent="0.25">
      <c r="A774" s="250">
        <v>218</v>
      </c>
      <c r="B774" s="248" t="s">
        <v>112</v>
      </c>
      <c r="C774" s="248" t="s">
        <v>153</v>
      </c>
      <c r="D774" s="247" t="str">
        <f t="shared" si="11"/>
        <v>Chapel Hill, NC</v>
      </c>
      <c r="E774" s="262" t="s">
        <v>459</v>
      </c>
      <c r="F774" s="255">
        <v>45931</v>
      </c>
      <c r="G774" s="255">
        <v>46387</v>
      </c>
      <c r="H774" s="258">
        <v>140</v>
      </c>
      <c r="I774" s="258">
        <v>80</v>
      </c>
    </row>
    <row r="775" spans="1:9" x14ac:dyDescent="0.25">
      <c r="A775" s="249">
        <v>219</v>
      </c>
      <c r="B775" s="247" t="s">
        <v>112</v>
      </c>
      <c r="C775" s="247" t="s">
        <v>158</v>
      </c>
      <c r="D775" s="247" t="str">
        <f t="shared" si="11"/>
        <v>Charlotte, NC</v>
      </c>
      <c r="E775" s="261" t="s">
        <v>518</v>
      </c>
      <c r="F775" s="254">
        <v>45566</v>
      </c>
      <c r="G775" s="254">
        <v>45930</v>
      </c>
      <c r="H775" s="257">
        <v>131</v>
      </c>
      <c r="I775" s="257">
        <v>80</v>
      </c>
    </row>
    <row r="776" spans="1:9" x14ac:dyDescent="0.25">
      <c r="A776" s="249">
        <v>219</v>
      </c>
      <c r="B776" s="247" t="s">
        <v>112</v>
      </c>
      <c r="C776" s="247" t="s">
        <v>158</v>
      </c>
      <c r="D776" s="247" t="str">
        <f t="shared" si="11"/>
        <v>Charlotte, NC</v>
      </c>
      <c r="E776" s="261" t="s">
        <v>518</v>
      </c>
      <c r="F776" s="254">
        <v>45931</v>
      </c>
      <c r="G776" s="254">
        <v>46387</v>
      </c>
      <c r="H776" s="257">
        <v>131</v>
      </c>
      <c r="I776" s="257">
        <v>80</v>
      </c>
    </row>
    <row r="777" spans="1:9" x14ac:dyDescent="0.25">
      <c r="A777" s="250">
        <v>221</v>
      </c>
      <c r="B777" s="248" t="s">
        <v>112</v>
      </c>
      <c r="C777" s="248" t="s">
        <v>189</v>
      </c>
      <c r="D777" s="247" t="str">
        <f t="shared" si="11"/>
        <v>Durham, NC</v>
      </c>
      <c r="E777" s="262" t="s">
        <v>189</v>
      </c>
      <c r="F777" s="255">
        <v>45566</v>
      </c>
      <c r="G777" s="255">
        <v>45930</v>
      </c>
      <c r="H777" s="258">
        <v>121</v>
      </c>
      <c r="I777" s="258">
        <v>74</v>
      </c>
    </row>
    <row r="778" spans="1:9" x14ac:dyDescent="0.25">
      <c r="A778" s="250">
        <v>221</v>
      </c>
      <c r="B778" s="248" t="s">
        <v>112</v>
      </c>
      <c r="C778" s="248" t="s">
        <v>189</v>
      </c>
      <c r="D778" s="247" t="str">
        <f t="shared" si="11"/>
        <v>Durham, NC</v>
      </c>
      <c r="E778" s="262" t="s">
        <v>189</v>
      </c>
      <c r="F778" s="255">
        <v>45931</v>
      </c>
      <c r="G778" s="255">
        <v>46387</v>
      </c>
      <c r="H778" s="258">
        <v>121</v>
      </c>
      <c r="I778" s="258">
        <v>74</v>
      </c>
    </row>
    <row r="779" spans="1:9" x14ac:dyDescent="0.25">
      <c r="A779" s="249">
        <v>464</v>
      </c>
      <c r="B779" s="247" t="s">
        <v>112</v>
      </c>
      <c r="C779" s="247" t="s">
        <v>197</v>
      </c>
      <c r="D779" s="247" t="str">
        <f t="shared" ref="D779:D842" si="12">$C779&amp;","&amp;" "&amp;$B779</f>
        <v>Fayetteville, NC</v>
      </c>
      <c r="E779" s="261" t="s">
        <v>627</v>
      </c>
      <c r="F779" s="254">
        <v>45566</v>
      </c>
      <c r="G779" s="254">
        <v>45930</v>
      </c>
      <c r="H779" s="257">
        <v>124</v>
      </c>
      <c r="I779" s="257">
        <v>68</v>
      </c>
    </row>
    <row r="780" spans="1:9" x14ac:dyDescent="0.25">
      <c r="A780" s="249">
        <v>464</v>
      </c>
      <c r="B780" s="247" t="s">
        <v>112</v>
      </c>
      <c r="C780" s="247" t="s">
        <v>197</v>
      </c>
      <c r="D780" s="247" t="str">
        <f t="shared" si="12"/>
        <v>Fayetteville, NC</v>
      </c>
      <c r="E780" s="261" t="s">
        <v>627</v>
      </c>
      <c r="F780" s="254">
        <v>45931</v>
      </c>
      <c r="G780" s="254">
        <v>46387</v>
      </c>
      <c r="H780" s="257">
        <v>124</v>
      </c>
      <c r="I780" s="257">
        <v>68</v>
      </c>
    </row>
    <row r="781" spans="1:9" x14ac:dyDescent="0.25">
      <c r="A781" s="250">
        <v>222</v>
      </c>
      <c r="B781" s="248" t="s">
        <v>112</v>
      </c>
      <c r="C781" s="248" t="s">
        <v>211</v>
      </c>
      <c r="D781" s="247" t="str">
        <f t="shared" si="12"/>
        <v>Greensboro, NC</v>
      </c>
      <c r="E781" s="262" t="s">
        <v>519</v>
      </c>
      <c r="F781" s="255">
        <v>45566</v>
      </c>
      <c r="G781" s="255">
        <v>45596</v>
      </c>
      <c r="H781" s="258">
        <v>123</v>
      </c>
      <c r="I781" s="258">
        <v>74</v>
      </c>
    </row>
    <row r="782" spans="1:9" x14ac:dyDescent="0.25">
      <c r="A782" s="250">
        <v>222</v>
      </c>
      <c r="B782" s="248" t="s">
        <v>112</v>
      </c>
      <c r="C782" s="248" t="s">
        <v>211</v>
      </c>
      <c r="D782" s="247" t="str">
        <f t="shared" si="12"/>
        <v>Greensboro, NC</v>
      </c>
      <c r="E782" s="262" t="s">
        <v>519</v>
      </c>
      <c r="F782" s="255">
        <v>45597</v>
      </c>
      <c r="G782" s="255">
        <v>45716</v>
      </c>
      <c r="H782" s="258">
        <v>112</v>
      </c>
      <c r="I782" s="258">
        <v>74</v>
      </c>
    </row>
    <row r="783" spans="1:9" x14ac:dyDescent="0.25">
      <c r="A783" s="250">
        <v>222</v>
      </c>
      <c r="B783" s="248" t="s">
        <v>112</v>
      </c>
      <c r="C783" s="248" t="s">
        <v>211</v>
      </c>
      <c r="D783" s="247" t="str">
        <f t="shared" si="12"/>
        <v>Greensboro, NC</v>
      </c>
      <c r="E783" s="262" t="s">
        <v>519</v>
      </c>
      <c r="F783" s="255">
        <v>45717</v>
      </c>
      <c r="G783" s="255">
        <v>45930</v>
      </c>
      <c r="H783" s="258">
        <v>123</v>
      </c>
      <c r="I783" s="258">
        <v>74</v>
      </c>
    </row>
    <row r="784" spans="1:9" x14ac:dyDescent="0.25">
      <c r="A784" s="250">
        <v>222</v>
      </c>
      <c r="B784" s="248" t="s">
        <v>112</v>
      </c>
      <c r="C784" s="248" t="s">
        <v>211</v>
      </c>
      <c r="D784" s="247" t="str">
        <f t="shared" si="12"/>
        <v>Greensboro, NC</v>
      </c>
      <c r="E784" s="262" t="s">
        <v>519</v>
      </c>
      <c r="F784" s="255">
        <v>45931</v>
      </c>
      <c r="G784" s="255">
        <v>45961</v>
      </c>
      <c r="H784" s="258">
        <v>123</v>
      </c>
      <c r="I784" s="258">
        <v>74</v>
      </c>
    </row>
    <row r="785" spans="1:9" x14ac:dyDescent="0.25">
      <c r="A785" s="250">
        <v>222</v>
      </c>
      <c r="B785" s="248" t="s">
        <v>112</v>
      </c>
      <c r="C785" s="248" t="s">
        <v>211</v>
      </c>
      <c r="D785" s="247" t="str">
        <f t="shared" si="12"/>
        <v>Greensboro, NC</v>
      </c>
      <c r="E785" s="262" t="s">
        <v>519</v>
      </c>
      <c r="F785" s="255">
        <v>45962</v>
      </c>
      <c r="G785" s="255">
        <v>46081</v>
      </c>
      <c r="H785" s="258">
        <v>112</v>
      </c>
      <c r="I785" s="258">
        <v>74</v>
      </c>
    </row>
    <row r="786" spans="1:9" x14ac:dyDescent="0.25">
      <c r="A786" s="250">
        <v>222</v>
      </c>
      <c r="B786" s="248" t="s">
        <v>112</v>
      </c>
      <c r="C786" s="248" t="s">
        <v>211</v>
      </c>
      <c r="D786" s="247" t="str">
        <f t="shared" si="12"/>
        <v>Greensboro, NC</v>
      </c>
      <c r="E786" s="262" t="s">
        <v>519</v>
      </c>
      <c r="F786" s="255">
        <v>46082</v>
      </c>
      <c r="G786" s="255">
        <v>46387</v>
      </c>
      <c r="H786" s="258">
        <v>123</v>
      </c>
      <c r="I786" s="258">
        <v>74</v>
      </c>
    </row>
    <row r="787" spans="1:9" x14ac:dyDescent="0.25">
      <c r="A787" s="249">
        <v>224</v>
      </c>
      <c r="B787" s="247" t="s">
        <v>112</v>
      </c>
      <c r="C787" s="247" t="s">
        <v>238</v>
      </c>
      <c r="D787" s="247" t="str">
        <f t="shared" si="12"/>
        <v>Kill Devil Hills, NC</v>
      </c>
      <c r="E787" s="261" t="s">
        <v>520</v>
      </c>
      <c r="F787" s="254">
        <v>45566</v>
      </c>
      <c r="G787" s="254">
        <v>45747</v>
      </c>
      <c r="H787" s="257">
        <v>133</v>
      </c>
      <c r="I787" s="257">
        <v>74</v>
      </c>
    </row>
    <row r="788" spans="1:9" x14ac:dyDescent="0.25">
      <c r="A788" s="249">
        <v>224</v>
      </c>
      <c r="B788" s="247" t="s">
        <v>112</v>
      </c>
      <c r="C788" s="247" t="s">
        <v>238</v>
      </c>
      <c r="D788" s="247" t="str">
        <f t="shared" si="12"/>
        <v>Kill Devil Hills, NC</v>
      </c>
      <c r="E788" s="261" t="s">
        <v>520</v>
      </c>
      <c r="F788" s="254">
        <v>45748</v>
      </c>
      <c r="G788" s="254">
        <v>45808</v>
      </c>
      <c r="H788" s="257">
        <v>190</v>
      </c>
      <c r="I788" s="257">
        <v>74</v>
      </c>
    </row>
    <row r="789" spans="1:9" x14ac:dyDescent="0.25">
      <c r="A789" s="249">
        <v>224</v>
      </c>
      <c r="B789" s="247" t="s">
        <v>112</v>
      </c>
      <c r="C789" s="247" t="s">
        <v>238</v>
      </c>
      <c r="D789" s="247" t="str">
        <f t="shared" si="12"/>
        <v>Kill Devil Hills, NC</v>
      </c>
      <c r="E789" s="261" t="s">
        <v>520</v>
      </c>
      <c r="F789" s="254">
        <v>45809</v>
      </c>
      <c r="G789" s="254">
        <v>45900</v>
      </c>
      <c r="H789" s="257">
        <v>254</v>
      </c>
      <c r="I789" s="257">
        <v>74</v>
      </c>
    </row>
    <row r="790" spans="1:9" x14ac:dyDescent="0.25">
      <c r="A790" s="249">
        <v>224</v>
      </c>
      <c r="B790" s="247" t="s">
        <v>112</v>
      </c>
      <c r="C790" s="247" t="s">
        <v>238</v>
      </c>
      <c r="D790" s="247" t="str">
        <f t="shared" si="12"/>
        <v>Kill Devil Hills, NC</v>
      </c>
      <c r="E790" s="261" t="s">
        <v>520</v>
      </c>
      <c r="F790" s="254">
        <v>45901</v>
      </c>
      <c r="G790" s="254">
        <v>45930</v>
      </c>
      <c r="H790" s="257">
        <v>133</v>
      </c>
      <c r="I790" s="257">
        <v>74</v>
      </c>
    </row>
    <row r="791" spans="1:9" x14ac:dyDescent="0.25">
      <c r="A791" s="249">
        <v>224</v>
      </c>
      <c r="B791" s="247" t="s">
        <v>112</v>
      </c>
      <c r="C791" s="247" t="s">
        <v>238</v>
      </c>
      <c r="D791" s="247" t="str">
        <f t="shared" si="12"/>
        <v>Kill Devil Hills, NC</v>
      </c>
      <c r="E791" s="261" t="s">
        <v>520</v>
      </c>
      <c r="F791" s="254">
        <v>45931</v>
      </c>
      <c r="G791" s="254">
        <v>46112</v>
      </c>
      <c r="H791" s="257">
        <v>133</v>
      </c>
      <c r="I791" s="257">
        <v>74</v>
      </c>
    </row>
    <row r="792" spans="1:9" x14ac:dyDescent="0.25">
      <c r="A792" s="249">
        <v>224</v>
      </c>
      <c r="B792" s="247" t="s">
        <v>112</v>
      </c>
      <c r="C792" s="247" t="s">
        <v>238</v>
      </c>
      <c r="D792" s="247" t="str">
        <f t="shared" si="12"/>
        <v>Kill Devil Hills, NC</v>
      </c>
      <c r="E792" s="261" t="s">
        <v>520</v>
      </c>
      <c r="F792" s="254">
        <v>46113</v>
      </c>
      <c r="G792" s="254">
        <v>46173</v>
      </c>
      <c r="H792" s="257">
        <v>190</v>
      </c>
      <c r="I792" s="257">
        <v>74</v>
      </c>
    </row>
    <row r="793" spans="1:9" x14ac:dyDescent="0.25">
      <c r="A793" s="249">
        <v>224</v>
      </c>
      <c r="B793" s="247" t="s">
        <v>112</v>
      </c>
      <c r="C793" s="247" t="s">
        <v>238</v>
      </c>
      <c r="D793" s="247" t="str">
        <f t="shared" si="12"/>
        <v>Kill Devil Hills, NC</v>
      </c>
      <c r="E793" s="261" t="s">
        <v>520</v>
      </c>
      <c r="F793" s="254">
        <v>46174</v>
      </c>
      <c r="G793" s="254">
        <v>46265</v>
      </c>
      <c r="H793" s="257">
        <v>254</v>
      </c>
      <c r="I793" s="257">
        <v>74</v>
      </c>
    </row>
    <row r="794" spans="1:9" x14ac:dyDescent="0.25">
      <c r="A794" s="249">
        <v>224</v>
      </c>
      <c r="B794" s="247" t="s">
        <v>112</v>
      </c>
      <c r="C794" s="247" t="s">
        <v>238</v>
      </c>
      <c r="D794" s="247" t="str">
        <f t="shared" si="12"/>
        <v>Kill Devil Hills, NC</v>
      </c>
      <c r="E794" s="261" t="s">
        <v>520</v>
      </c>
      <c r="F794" s="254">
        <v>46266</v>
      </c>
      <c r="G794" s="254">
        <v>46387</v>
      </c>
      <c r="H794" s="257">
        <v>133</v>
      </c>
      <c r="I794" s="257">
        <v>74</v>
      </c>
    </row>
    <row r="795" spans="1:9" x14ac:dyDescent="0.25">
      <c r="A795" s="250">
        <v>227</v>
      </c>
      <c r="B795" s="248" t="s">
        <v>112</v>
      </c>
      <c r="C795" s="248" t="s">
        <v>323</v>
      </c>
      <c r="D795" s="247" t="str">
        <f t="shared" si="12"/>
        <v>Raleigh, NC</v>
      </c>
      <c r="E795" s="262" t="s">
        <v>521</v>
      </c>
      <c r="F795" s="255">
        <v>45566</v>
      </c>
      <c r="G795" s="255">
        <v>45930</v>
      </c>
      <c r="H795" s="258">
        <v>131</v>
      </c>
      <c r="I795" s="258">
        <v>74</v>
      </c>
    </row>
    <row r="796" spans="1:9" x14ac:dyDescent="0.25">
      <c r="A796" s="250">
        <v>227</v>
      </c>
      <c r="B796" s="248" t="s">
        <v>112</v>
      </c>
      <c r="C796" s="248" t="s">
        <v>323</v>
      </c>
      <c r="D796" s="247" t="str">
        <f t="shared" si="12"/>
        <v>Raleigh, NC</v>
      </c>
      <c r="E796" s="262" t="s">
        <v>521</v>
      </c>
      <c r="F796" s="255">
        <v>45931</v>
      </c>
      <c r="G796" s="255">
        <v>46387</v>
      </c>
      <c r="H796" s="258">
        <v>131</v>
      </c>
      <c r="I796" s="258">
        <v>74</v>
      </c>
    </row>
    <row r="797" spans="1:9" x14ac:dyDescent="0.25">
      <c r="A797" s="249">
        <v>229</v>
      </c>
      <c r="B797" s="247" t="s">
        <v>112</v>
      </c>
      <c r="C797" s="247" t="s">
        <v>395</v>
      </c>
      <c r="D797" s="247" t="str">
        <f t="shared" si="12"/>
        <v>Wilmington, NC</v>
      </c>
      <c r="E797" s="261" t="s">
        <v>522</v>
      </c>
      <c r="F797" s="254">
        <v>45566</v>
      </c>
      <c r="G797" s="254">
        <v>45596</v>
      </c>
      <c r="H797" s="257">
        <v>147</v>
      </c>
      <c r="I797" s="257">
        <v>74</v>
      </c>
    </row>
    <row r="798" spans="1:9" x14ac:dyDescent="0.25">
      <c r="A798" s="249">
        <v>229</v>
      </c>
      <c r="B798" s="247" t="s">
        <v>112</v>
      </c>
      <c r="C798" s="247" t="s">
        <v>395</v>
      </c>
      <c r="D798" s="247" t="str">
        <f t="shared" si="12"/>
        <v>Wilmington, NC</v>
      </c>
      <c r="E798" s="261" t="s">
        <v>522</v>
      </c>
      <c r="F798" s="254">
        <v>45597</v>
      </c>
      <c r="G798" s="254">
        <v>45716</v>
      </c>
      <c r="H798" s="257">
        <v>110</v>
      </c>
      <c r="I798" s="257">
        <v>74</v>
      </c>
    </row>
    <row r="799" spans="1:9" x14ac:dyDescent="0.25">
      <c r="A799" s="249">
        <v>229</v>
      </c>
      <c r="B799" s="247" t="s">
        <v>112</v>
      </c>
      <c r="C799" s="247" t="s">
        <v>395</v>
      </c>
      <c r="D799" s="247" t="str">
        <f t="shared" si="12"/>
        <v>Wilmington, NC</v>
      </c>
      <c r="E799" s="261" t="s">
        <v>522</v>
      </c>
      <c r="F799" s="254">
        <v>45717</v>
      </c>
      <c r="G799" s="254">
        <v>45930</v>
      </c>
      <c r="H799" s="257">
        <v>147</v>
      </c>
      <c r="I799" s="257">
        <v>74</v>
      </c>
    </row>
    <row r="800" spans="1:9" x14ac:dyDescent="0.25">
      <c r="A800" s="249">
        <v>229</v>
      </c>
      <c r="B800" s="247" t="s">
        <v>112</v>
      </c>
      <c r="C800" s="247" t="s">
        <v>395</v>
      </c>
      <c r="D800" s="247" t="str">
        <f t="shared" si="12"/>
        <v>Wilmington, NC</v>
      </c>
      <c r="E800" s="261" t="s">
        <v>522</v>
      </c>
      <c r="F800" s="254">
        <v>45931</v>
      </c>
      <c r="G800" s="254">
        <v>45961</v>
      </c>
      <c r="H800" s="257">
        <v>147</v>
      </c>
      <c r="I800" s="257">
        <v>74</v>
      </c>
    </row>
    <row r="801" spans="1:9" x14ac:dyDescent="0.25">
      <c r="A801" s="249">
        <v>229</v>
      </c>
      <c r="B801" s="247" t="s">
        <v>112</v>
      </c>
      <c r="C801" s="247" t="s">
        <v>395</v>
      </c>
      <c r="D801" s="247" t="str">
        <f t="shared" si="12"/>
        <v>Wilmington, NC</v>
      </c>
      <c r="E801" s="261" t="s">
        <v>522</v>
      </c>
      <c r="F801" s="254">
        <v>45962</v>
      </c>
      <c r="G801" s="254">
        <v>46081</v>
      </c>
      <c r="H801" s="257">
        <v>110</v>
      </c>
      <c r="I801" s="257">
        <v>74</v>
      </c>
    </row>
    <row r="802" spans="1:9" x14ac:dyDescent="0.25">
      <c r="A802" s="249">
        <v>229</v>
      </c>
      <c r="B802" s="247" t="s">
        <v>112</v>
      </c>
      <c r="C802" s="247" t="s">
        <v>395</v>
      </c>
      <c r="D802" s="247" t="str">
        <f t="shared" si="12"/>
        <v>Wilmington, NC</v>
      </c>
      <c r="E802" s="261" t="s">
        <v>522</v>
      </c>
      <c r="F802" s="254">
        <v>46082</v>
      </c>
      <c r="G802" s="254">
        <v>46387</v>
      </c>
      <c r="H802" s="257">
        <v>147</v>
      </c>
      <c r="I802" s="257">
        <v>74</v>
      </c>
    </row>
    <row r="803" spans="1:9" x14ac:dyDescent="0.25">
      <c r="A803" s="250">
        <v>231</v>
      </c>
      <c r="B803" s="248" t="s">
        <v>114</v>
      </c>
      <c r="C803" s="248" t="s">
        <v>296</v>
      </c>
      <c r="D803" s="247" t="str">
        <f t="shared" si="12"/>
        <v>Omaha, NE</v>
      </c>
      <c r="E803" s="262" t="s">
        <v>523</v>
      </c>
      <c r="F803" s="255">
        <v>45566</v>
      </c>
      <c r="G803" s="255">
        <v>45930</v>
      </c>
      <c r="H803" s="258">
        <v>122</v>
      </c>
      <c r="I803" s="258">
        <v>80</v>
      </c>
    </row>
    <row r="804" spans="1:9" x14ac:dyDescent="0.25">
      <c r="A804" s="250">
        <v>231</v>
      </c>
      <c r="B804" s="248" t="s">
        <v>114</v>
      </c>
      <c r="C804" s="248" t="s">
        <v>296</v>
      </c>
      <c r="D804" s="247" t="str">
        <f t="shared" si="12"/>
        <v>Omaha, NE</v>
      </c>
      <c r="E804" s="262" t="s">
        <v>523</v>
      </c>
      <c r="F804" s="255">
        <v>45931</v>
      </c>
      <c r="G804" s="255">
        <v>46387</v>
      </c>
      <c r="H804" s="258">
        <v>122</v>
      </c>
      <c r="I804" s="258">
        <v>80</v>
      </c>
    </row>
    <row r="805" spans="1:9" x14ac:dyDescent="0.25">
      <c r="A805" s="249">
        <v>232</v>
      </c>
      <c r="B805" s="247" t="s">
        <v>116</v>
      </c>
      <c r="C805" s="247" t="s">
        <v>173</v>
      </c>
      <c r="D805" s="247" t="str">
        <f t="shared" si="12"/>
        <v>Concord, NH</v>
      </c>
      <c r="E805" s="261" t="s">
        <v>524</v>
      </c>
      <c r="F805" s="254">
        <v>45566</v>
      </c>
      <c r="G805" s="254">
        <v>45930</v>
      </c>
      <c r="H805" s="257">
        <v>124</v>
      </c>
      <c r="I805" s="257">
        <v>74</v>
      </c>
    </row>
    <row r="806" spans="1:9" x14ac:dyDescent="0.25">
      <c r="A806" s="249">
        <v>232</v>
      </c>
      <c r="B806" s="247" t="s">
        <v>116</v>
      </c>
      <c r="C806" s="247" t="s">
        <v>173</v>
      </c>
      <c r="D806" s="247" t="str">
        <f t="shared" si="12"/>
        <v>Concord, NH</v>
      </c>
      <c r="E806" s="261" t="s">
        <v>524</v>
      </c>
      <c r="F806" s="254">
        <v>45931</v>
      </c>
      <c r="G806" s="254">
        <v>46387</v>
      </c>
      <c r="H806" s="257">
        <v>124</v>
      </c>
      <c r="I806" s="257">
        <v>74</v>
      </c>
    </row>
    <row r="807" spans="1:9" x14ac:dyDescent="0.25">
      <c r="A807" s="250">
        <v>233</v>
      </c>
      <c r="B807" s="248" t="s">
        <v>116</v>
      </c>
      <c r="C807" s="248" t="s">
        <v>174</v>
      </c>
      <c r="D807" s="247" t="str">
        <f t="shared" si="12"/>
        <v>Conway, NH</v>
      </c>
      <c r="E807" s="262" t="s">
        <v>525</v>
      </c>
      <c r="F807" s="255">
        <v>45566</v>
      </c>
      <c r="G807" s="255">
        <v>45716</v>
      </c>
      <c r="H807" s="258">
        <v>144</v>
      </c>
      <c r="I807" s="258">
        <v>80</v>
      </c>
    </row>
    <row r="808" spans="1:9" x14ac:dyDescent="0.25">
      <c r="A808" s="250">
        <v>233</v>
      </c>
      <c r="B808" s="248" t="s">
        <v>116</v>
      </c>
      <c r="C808" s="248" t="s">
        <v>174</v>
      </c>
      <c r="D808" s="247" t="str">
        <f t="shared" si="12"/>
        <v>Conway, NH</v>
      </c>
      <c r="E808" s="262" t="s">
        <v>525</v>
      </c>
      <c r="F808" s="255">
        <v>45717</v>
      </c>
      <c r="G808" s="255">
        <v>45838</v>
      </c>
      <c r="H808" s="258">
        <v>118</v>
      </c>
      <c r="I808" s="258">
        <v>80</v>
      </c>
    </row>
    <row r="809" spans="1:9" x14ac:dyDescent="0.25">
      <c r="A809" s="250">
        <v>233</v>
      </c>
      <c r="B809" s="248" t="s">
        <v>116</v>
      </c>
      <c r="C809" s="248" t="s">
        <v>174</v>
      </c>
      <c r="D809" s="247" t="str">
        <f t="shared" si="12"/>
        <v>Conway, NH</v>
      </c>
      <c r="E809" s="262" t="s">
        <v>525</v>
      </c>
      <c r="F809" s="255">
        <v>45839</v>
      </c>
      <c r="G809" s="255">
        <v>45900</v>
      </c>
      <c r="H809" s="258">
        <v>161</v>
      </c>
      <c r="I809" s="258">
        <v>80</v>
      </c>
    </row>
    <row r="810" spans="1:9" x14ac:dyDescent="0.25">
      <c r="A810" s="250">
        <v>233</v>
      </c>
      <c r="B810" s="248" t="s">
        <v>116</v>
      </c>
      <c r="C810" s="248" t="s">
        <v>174</v>
      </c>
      <c r="D810" s="247" t="str">
        <f t="shared" si="12"/>
        <v>Conway, NH</v>
      </c>
      <c r="E810" s="262" t="s">
        <v>525</v>
      </c>
      <c r="F810" s="255">
        <v>45901</v>
      </c>
      <c r="G810" s="255">
        <v>45930</v>
      </c>
      <c r="H810" s="258">
        <v>144</v>
      </c>
      <c r="I810" s="258">
        <v>80</v>
      </c>
    </row>
    <row r="811" spans="1:9" x14ac:dyDescent="0.25">
      <c r="A811" s="250">
        <v>233</v>
      </c>
      <c r="B811" s="248" t="s">
        <v>116</v>
      </c>
      <c r="C811" s="248" t="s">
        <v>174</v>
      </c>
      <c r="D811" s="247" t="str">
        <f t="shared" si="12"/>
        <v>Conway, NH</v>
      </c>
      <c r="E811" s="262" t="s">
        <v>525</v>
      </c>
      <c r="F811" s="255">
        <v>45931</v>
      </c>
      <c r="G811" s="255">
        <v>46081</v>
      </c>
      <c r="H811" s="258">
        <v>144</v>
      </c>
      <c r="I811" s="258">
        <v>80</v>
      </c>
    </row>
    <row r="812" spans="1:9" x14ac:dyDescent="0.25">
      <c r="A812" s="250">
        <v>233</v>
      </c>
      <c r="B812" s="248" t="s">
        <v>116</v>
      </c>
      <c r="C812" s="248" t="s">
        <v>174</v>
      </c>
      <c r="D812" s="247" t="str">
        <f t="shared" si="12"/>
        <v>Conway, NH</v>
      </c>
      <c r="E812" s="262" t="s">
        <v>525</v>
      </c>
      <c r="F812" s="255">
        <v>46082</v>
      </c>
      <c r="G812" s="255">
        <v>46203</v>
      </c>
      <c r="H812" s="258">
        <v>118</v>
      </c>
      <c r="I812" s="258">
        <v>80</v>
      </c>
    </row>
    <row r="813" spans="1:9" x14ac:dyDescent="0.25">
      <c r="A813" s="250">
        <v>233</v>
      </c>
      <c r="B813" s="248" t="s">
        <v>116</v>
      </c>
      <c r="C813" s="248" t="s">
        <v>174</v>
      </c>
      <c r="D813" s="247" t="str">
        <f t="shared" si="12"/>
        <v>Conway, NH</v>
      </c>
      <c r="E813" s="262" t="s">
        <v>525</v>
      </c>
      <c r="F813" s="255">
        <v>46204</v>
      </c>
      <c r="G813" s="255">
        <v>46265</v>
      </c>
      <c r="H813" s="258">
        <v>161</v>
      </c>
      <c r="I813" s="258">
        <v>80</v>
      </c>
    </row>
    <row r="814" spans="1:9" x14ac:dyDescent="0.25">
      <c r="A814" s="250">
        <v>233</v>
      </c>
      <c r="B814" s="248" t="s">
        <v>116</v>
      </c>
      <c r="C814" s="248" t="s">
        <v>174</v>
      </c>
      <c r="D814" s="247" t="str">
        <f t="shared" si="12"/>
        <v>Conway, NH</v>
      </c>
      <c r="E814" s="262" t="s">
        <v>525</v>
      </c>
      <c r="F814" s="255">
        <v>46266</v>
      </c>
      <c r="G814" s="255">
        <v>46387</v>
      </c>
      <c r="H814" s="258">
        <v>144</v>
      </c>
      <c r="I814" s="258">
        <v>80</v>
      </c>
    </row>
    <row r="815" spans="1:9" x14ac:dyDescent="0.25">
      <c r="A815" s="249">
        <v>234</v>
      </c>
      <c r="B815" s="247" t="s">
        <v>116</v>
      </c>
      <c r="C815" s="247" t="s">
        <v>189</v>
      </c>
      <c r="D815" s="247" t="str">
        <f t="shared" si="12"/>
        <v>Durham, NH</v>
      </c>
      <c r="E815" s="261" t="s">
        <v>526</v>
      </c>
      <c r="F815" s="254">
        <v>45566</v>
      </c>
      <c r="G815" s="254">
        <v>45838</v>
      </c>
      <c r="H815" s="257">
        <v>125</v>
      </c>
      <c r="I815" s="257">
        <v>74</v>
      </c>
    </row>
    <row r="816" spans="1:9" x14ac:dyDescent="0.25">
      <c r="A816" s="249">
        <v>234</v>
      </c>
      <c r="B816" s="247" t="s">
        <v>116</v>
      </c>
      <c r="C816" s="247" t="s">
        <v>189</v>
      </c>
      <c r="D816" s="247" t="str">
        <f t="shared" si="12"/>
        <v>Durham, NH</v>
      </c>
      <c r="E816" s="261" t="s">
        <v>526</v>
      </c>
      <c r="F816" s="254">
        <v>45839</v>
      </c>
      <c r="G816" s="254">
        <v>45900</v>
      </c>
      <c r="H816" s="257">
        <v>152</v>
      </c>
      <c r="I816" s="257">
        <v>74</v>
      </c>
    </row>
    <row r="817" spans="1:9" x14ac:dyDescent="0.25">
      <c r="A817" s="249">
        <v>234</v>
      </c>
      <c r="B817" s="247" t="s">
        <v>116</v>
      </c>
      <c r="C817" s="247" t="s">
        <v>189</v>
      </c>
      <c r="D817" s="247" t="str">
        <f t="shared" si="12"/>
        <v>Durham, NH</v>
      </c>
      <c r="E817" s="261" t="s">
        <v>526</v>
      </c>
      <c r="F817" s="254">
        <v>45901</v>
      </c>
      <c r="G817" s="254">
        <v>45930</v>
      </c>
      <c r="H817" s="257">
        <v>125</v>
      </c>
      <c r="I817" s="257">
        <v>74</v>
      </c>
    </row>
    <row r="818" spans="1:9" x14ac:dyDescent="0.25">
      <c r="A818" s="249">
        <v>234</v>
      </c>
      <c r="B818" s="247" t="s">
        <v>116</v>
      </c>
      <c r="C818" s="247" t="s">
        <v>189</v>
      </c>
      <c r="D818" s="247" t="str">
        <f t="shared" si="12"/>
        <v>Durham, NH</v>
      </c>
      <c r="E818" s="261" t="s">
        <v>526</v>
      </c>
      <c r="F818" s="254">
        <v>45931</v>
      </c>
      <c r="G818" s="254">
        <v>46203</v>
      </c>
      <c r="H818" s="257">
        <v>125</v>
      </c>
      <c r="I818" s="257">
        <v>74</v>
      </c>
    </row>
    <row r="819" spans="1:9" x14ac:dyDescent="0.25">
      <c r="A819" s="249">
        <v>234</v>
      </c>
      <c r="B819" s="247" t="s">
        <v>116</v>
      </c>
      <c r="C819" s="247" t="s">
        <v>189</v>
      </c>
      <c r="D819" s="247" t="str">
        <f t="shared" si="12"/>
        <v>Durham, NH</v>
      </c>
      <c r="E819" s="261" t="s">
        <v>526</v>
      </c>
      <c r="F819" s="254">
        <v>46204</v>
      </c>
      <c r="G819" s="254">
        <v>46265</v>
      </c>
      <c r="H819" s="257">
        <v>152</v>
      </c>
      <c r="I819" s="257">
        <v>74</v>
      </c>
    </row>
    <row r="820" spans="1:9" x14ac:dyDescent="0.25">
      <c r="A820" s="249">
        <v>234</v>
      </c>
      <c r="B820" s="247" t="s">
        <v>116</v>
      </c>
      <c r="C820" s="247" t="s">
        <v>189</v>
      </c>
      <c r="D820" s="247" t="str">
        <f t="shared" si="12"/>
        <v>Durham, NH</v>
      </c>
      <c r="E820" s="261" t="s">
        <v>526</v>
      </c>
      <c r="F820" s="254">
        <v>46266</v>
      </c>
      <c r="G820" s="254">
        <v>46387</v>
      </c>
      <c r="H820" s="257">
        <v>125</v>
      </c>
      <c r="I820" s="257">
        <v>74</v>
      </c>
    </row>
    <row r="821" spans="1:9" x14ac:dyDescent="0.25">
      <c r="A821" s="250">
        <v>235</v>
      </c>
      <c r="B821" s="248" t="s">
        <v>116</v>
      </c>
      <c r="C821" s="248" t="s">
        <v>241</v>
      </c>
      <c r="D821" s="247" t="str">
        <f t="shared" si="12"/>
        <v>Laconia, NH</v>
      </c>
      <c r="E821" s="262" t="s">
        <v>527</v>
      </c>
      <c r="F821" s="255">
        <v>45566</v>
      </c>
      <c r="G821" s="255">
        <v>45596</v>
      </c>
      <c r="H821" s="258">
        <v>182</v>
      </c>
      <c r="I821" s="258">
        <v>74</v>
      </c>
    </row>
    <row r="822" spans="1:9" x14ac:dyDescent="0.25">
      <c r="A822" s="250">
        <v>235</v>
      </c>
      <c r="B822" s="248" t="s">
        <v>116</v>
      </c>
      <c r="C822" s="248" t="s">
        <v>241</v>
      </c>
      <c r="D822" s="247" t="str">
        <f t="shared" si="12"/>
        <v>Laconia, NH</v>
      </c>
      <c r="E822" s="262" t="s">
        <v>527</v>
      </c>
      <c r="F822" s="255">
        <v>45597</v>
      </c>
      <c r="G822" s="255">
        <v>45808</v>
      </c>
      <c r="H822" s="258">
        <v>140</v>
      </c>
      <c r="I822" s="258">
        <v>74</v>
      </c>
    </row>
    <row r="823" spans="1:9" x14ac:dyDescent="0.25">
      <c r="A823" s="250">
        <v>235</v>
      </c>
      <c r="B823" s="248" t="s">
        <v>116</v>
      </c>
      <c r="C823" s="248" t="s">
        <v>241</v>
      </c>
      <c r="D823" s="247" t="str">
        <f t="shared" si="12"/>
        <v>Laconia, NH</v>
      </c>
      <c r="E823" s="262" t="s">
        <v>527</v>
      </c>
      <c r="F823" s="255">
        <v>45809</v>
      </c>
      <c r="G823" s="255">
        <v>45930</v>
      </c>
      <c r="H823" s="258">
        <v>182</v>
      </c>
      <c r="I823" s="258">
        <v>74</v>
      </c>
    </row>
    <row r="824" spans="1:9" x14ac:dyDescent="0.25">
      <c r="A824" s="250">
        <v>235</v>
      </c>
      <c r="B824" s="248" t="s">
        <v>116</v>
      </c>
      <c r="C824" s="248" t="s">
        <v>241</v>
      </c>
      <c r="D824" s="247" t="str">
        <f t="shared" si="12"/>
        <v>Laconia, NH</v>
      </c>
      <c r="E824" s="262" t="s">
        <v>527</v>
      </c>
      <c r="F824" s="255">
        <v>45931</v>
      </c>
      <c r="G824" s="255">
        <v>45961</v>
      </c>
      <c r="H824" s="258">
        <v>182</v>
      </c>
      <c r="I824" s="258">
        <v>74</v>
      </c>
    </row>
    <row r="825" spans="1:9" x14ac:dyDescent="0.25">
      <c r="A825" s="250">
        <v>235</v>
      </c>
      <c r="B825" s="248" t="s">
        <v>116</v>
      </c>
      <c r="C825" s="248" t="s">
        <v>241</v>
      </c>
      <c r="D825" s="247" t="str">
        <f t="shared" si="12"/>
        <v>Laconia, NH</v>
      </c>
      <c r="E825" s="262" t="s">
        <v>527</v>
      </c>
      <c r="F825" s="255">
        <v>45962</v>
      </c>
      <c r="G825" s="255">
        <v>46173</v>
      </c>
      <c r="H825" s="258">
        <v>140</v>
      </c>
      <c r="I825" s="258">
        <v>74</v>
      </c>
    </row>
    <row r="826" spans="1:9" x14ac:dyDescent="0.25">
      <c r="A826" s="250">
        <v>235</v>
      </c>
      <c r="B826" s="248" t="s">
        <v>116</v>
      </c>
      <c r="C826" s="248" t="s">
        <v>241</v>
      </c>
      <c r="D826" s="247" t="str">
        <f t="shared" si="12"/>
        <v>Laconia, NH</v>
      </c>
      <c r="E826" s="262" t="s">
        <v>527</v>
      </c>
      <c r="F826" s="255">
        <v>46174</v>
      </c>
      <c r="G826" s="255">
        <v>46387</v>
      </c>
      <c r="H826" s="258">
        <v>182</v>
      </c>
      <c r="I826" s="258">
        <v>74</v>
      </c>
    </row>
    <row r="827" spans="1:9" x14ac:dyDescent="0.25">
      <c r="A827" s="249">
        <v>236</v>
      </c>
      <c r="B827" s="247" t="s">
        <v>116</v>
      </c>
      <c r="C827" s="247" t="s">
        <v>246</v>
      </c>
      <c r="D827" s="247" t="str">
        <f t="shared" si="12"/>
        <v>Lebanon / Lincoln / West Lebanon, NH</v>
      </c>
      <c r="E827" s="261" t="s">
        <v>528</v>
      </c>
      <c r="F827" s="254">
        <v>45566</v>
      </c>
      <c r="G827" s="254">
        <v>45596</v>
      </c>
      <c r="H827" s="257">
        <v>177</v>
      </c>
      <c r="I827" s="257">
        <v>74</v>
      </c>
    </row>
    <row r="828" spans="1:9" x14ac:dyDescent="0.25">
      <c r="A828" s="249">
        <v>236</v>
      </c>
      <c r="B828" s="247" t="s">
        <v>116</v>
      </c>
      <c r="C828" s="247" t="s">
        <v>246</v>
      </c>
      <c r="D828" s="247" t="str">
        <f t="shared" si="12"/>
        <v>Lebanon / Lincoln / West Lebanon, NH</v>
      </c>
      <c r="E828" s="261" t="s">
        <v>528</v>
      </c>
      <c r="F828" s="254">
        <v>45597</v>
      </c>
      <c r="G828" s="254">
        <v>45808</v>
      </c>
      <c r="H828" s="257">
        <v>142</v>
      </c>
      <c r="I828" s="257">
        <v>74</v>
      </c>
    </row>
    <row r="829" spans="1:9" x14ac:dyDescent="0.25">
      <c r="A829" s="249">
        <v>236</v>
      </c>
      <c r="B829" s="247" t="s">
        <v>116</v>
      </c>
      <c r="C829" s="247" t="s">
        <v>246</v>
      </c>
      <c r="D829" s="247" t="str">
        <f t="shared" si="12"/>
        <v>Lebanon / Lincoln / West Lebanon, NH</v>
      </c>
      <c r="E829" s="261" t="s">
        <v>528</v>
      </c>
      <c r="F829" s="254">
        <v>45809</v>
      </c>
      <c r="G829" s="254">
        <v>45930</v>
      </c>
      <c r="H829" s="257">
        <v>177</v>
      </c>
      <c r="I829" s="257">
        <v>74</v>
      </c>
    </row>
    <row r="830" spans="1:9" x14ac:dyDescent="0.25">
      <c r="A830" s="249">
        <v>236</v>
      </c>
      <c r="B830" s="247" t="s">
        <v>116</v>
      </c>
      <c r="C830" s="247" t="s">
        <v>246</v>
      </c>
      <c r="D830" s="247" t="str">
        <f t="shared" si="12"/>
        <v>Lebanon / Lincoln / West Lebanon, NH</v>
      </c>
      <c r="E830" s="261" t="s">
        <v>528</v>
      </c>
      <c r="F830" s="254">
        <v>45931</v>
      </c>
      <c r="G830" s="254">
        <v>45961</v>
      </c>
      <c r="H830" s="257">
        <v>177</v>
      </c>
      <c r="I830" s="257">
        <v>74</v>
      </c>
    </row>
    <row r="831" spans="1:9" x14ac:dyDescent="0.25">
      <c r="A831" s="249">
        <v>236</v>
      </c>
      <c r="B831" s="247" t="s">
        <v>116</v>
      </c>
      <c r="C831" s="247" t="s">
        <v>246</v>
      </c>
      <c r="D831" s="247" t="str">
        <f t="shared" si="12"/>
        <v>Lebanon / Lincoln / West Lebanon, NH</v>
      </c>
      <c r="E831" s="261" t="s">
        <v>528</v>
      </c>
      <c r="F831" s="254">
        <v>45962</v>
      </c>
      <c r="G831" s="254">
        <v>46173</v>
      </c>
      <c r="H831" s="257">
        <v>142</v>
      </c>
      <c r="I831" s="257">
        <v>74</v>
      </c>
    </row>
    <row r="832" spans="1:9" x14ac:dyDescent="0.25">
      <c r="A832" s="249">
        <v>236</v>
      </c>
      <c r="B832" s="247" t="s">
        <v>116</v>
      </c>
      <c r="C832" s="247" t="s">
        <v>246</v>
      </c>
      <c r="D832" s="247" t="str">
        <f t="shared" si="12"/>
        <v>Lebanon / Lincoln / West Lebanon, NH</v>
      </c>
      <c r="E832" s="261" t="s">
        <v>528</v>
      </c>
      <c r="F832" s="254">
        <v>46174</v>
      </c>
      <c r="G832" s="254">
        <v>46387</v>
      </c>
      <c r="H832" s="257">
        <v>177</v>
      </c>
      <c r="I832" s="257">
        <v>74</v>
      </c>
    </row>
    <row r="833" spans="1:9" x14ac:dyDescent="0.25">
      <c r="A833" s="250">
        <v>237</v>
      </c>
      <c r="B833" s="248" t="s">
        <v>116</v>
      </c>
      <c r="C833" s="248" t="s">
        <v>258</v>
      </c>
      <c r="D833" s="247" t="str">
        <f t="shared" si="12"/>
        <v>Manchester, NH</v>
      </c>
      <c r="E833" s="262" t="s">
        <v>529</v>
      </c>
      <c r="F833" s="255">
        <v>45566</v>
      </c>
      <c r="G833" s="255">
        <v>45930</v>
      </c>
      <c r="H833" s="258">
        <v>130</v>
      </c>
      <c r="I833" s="258">
        <v>74</v>
      </c>
    </row>
    <row r="834" spans="1:9" x14ac:dyDescent="0.25">
      <c r="A834" s="250">
        <v>237</v>
      </c>
      <c r="B834" s="248" t="s">
        <v>116</v>
      </c>
      <c r="C834" s="248" t="s">
        <v>258</v>
      </c>
      <c r="D834" s="247" t="str">
        <f t="shared" si="12"/>
        <v>Manchester, NH</v>
      </c>
      <c r="E834" s="262" t="s">
        <v>529</v>
      </c>
      <c r="F834" s="255">
        <v>45931</v>
      </c>
      <c r="G834" s="255">
        <v>46387</v>
      </c>
      <c r="H834" s="258">
        <v>130</v>
      </c>
      <c r="I834" s="258">
        <v>74</v>
      </c>
    </row>
    <row r="835" spans="1:9" x14ac:dyDescent="0.25">
      <c r="A835" s="249">
        <v>238</v>
      </c>
      <c r="B835" s="247" t="s">
        <v>116</v>
      </c>
      <c r="C835" s="247" t="s">
        <v>316</v>
      </c>
      <c r="D835" s="247" t="str">
        <f t="shared" si="12"/>
        <v>Portsmouth, NH</v>
      </c>
      <c r="E835" s="261" t="s">
        <v>530</v>
      </c>
      <c r="F835" s="254">
        <v>45566</v>
      </c>
      <c r="G835" s="254">
        <v>45596</v>
      </c>
      <c r="H835" s="257">
        <v>171</v>
      </c>
      <c r="I835" s="257">
        <v>74</v>
      </c>
    </row>
    <row r="836" spans="1:9" x14ac:dyDescent="0.25">
      <c r="A836" s="249">
        <v>238</v>
      </c>
      <c r="B836" s="247" t="s">
        <v>116</v>
      </c>
      <c r="C836" s="247" t="s">
        <v>316</v>
      </c>
      <c r="D836" s="247" t="str">
        <f t="shared" si="12"/>
        <v>Portsmouth, NH</v>
      </c>
      <c r="E836" s="261" t="s">
        <v>530</v>
      </c>
      <c r="F836" s="254">
        <v>45597</v>
      </c>
      <c r="G836" s="254">
        <v>45838</v>
      </c>
      <c r="H836" s="257">
        <v>129</v>
      </c>
      <c r="I836" s="257">
        <v>74</v>
      </c>
    </row>
    <row r="837" spans="1:9" x14ac:dyDescent="0.25">
      <c r="A837" s="249">
        <v>238</v>
      </c>
      <c r="B837" s="247" t="s">
        <v>116</v>
      </c>
      <c r="C837" s="247" t="s">
        <v>316</v>
      </c>
      <c r="D837" s="247" t="str">
        <f t="shared" si="12"/>
        <v>Portsmouth, NH</v>
      </c>
      <c r="E837" s="261" t="s">
        <v>530</v>
      </c>
      <c r="F837" s="254">
        <v>45839</v>
      </c>
      <c r="G837" s="254">
        <v>45900</v>
      </c>
      <c r="H837" s="257">
        <v>192</v>
      </c>
      <c r="I837" s="257">
        <v>74</v>
      </c>
    </row>
    <row r="838" spans="1:9" x14ac:dyDescent="0.25">
      <c r="A838" s="249">
        <v>238</v>
      </c>
      <c r="B838" s="247" t="s">
        <v>116</v>
      </c>
      <c r="C838" s="247" t="s">
        <v>316</v>
      </c>
      <c r="D838" s="247" t="str">
        <f t="shared" si="12"/>
        <v>Portsmouth, NH</v>
      </c>
      <c r="E838" s="261" t="s">
        <v>530</v>
      </c>
      <c r="F838" s="254">
        <v>45901</v>
      </c>
      <c r="G838" s="254">
        <v>45930</v>
      </c>
      <c r="H838" s="257">
        <v>171</v>
      </c>
      <c r="I838" s="257">
        <v>74</v>
      </c>
    </row>
    <row r="839" spans="1:9" x14ac:dyDescent="0.25">
      <c r="A839" s="249">
        <v>238</v>
      </c>
      <c r="B839" s="247" t="s">
        <v>116</v>
      </c>
      <c r="C839" s="247" t="s">
        <v>316</v>
      </c>
      <c r="D839" s="247" t="str">
        <f t="shared" si="12"/>
        <v>Portsmouth, NH</v>
      </c>
      <c r="E839" s="261" t="s">
        <v>530</v>
      </c>
      <c r="F839" s="254">
        <v>45931</v>
      </c>
      <c r="G839" s="254">
        <v>45961</v>
      </c>
      <c r="H839" s="257">
        <v>171</v>
      </c>
      <c r="I839" s="257">
        <v>74</v>
      </c>
    </row>
    <row r="840" spans="1:9" x14ac:dyDescent="0.25">
      <c r="A840" s="249">
        <v>238</v>
      </c>
      <c r="B840" s="247" t="s">
        <v>116</v>
      </c>
      <c r="C840" s="247" t="s">
        <v>316</v>
      </c>
      <c r="D840" s="247" t="str">
        <f t="shared" si="12"/>
        <v>Portsmouth, NH</v>
      </c>
      <c r="E840" s="261" t="s">
        <v>530</v>
      </c>
      <c r="F840" s="254">
        <v>45962</v>
      </c>
      <c r="G840" s="254">
        <v>46203</v>
      </c>
      <c r="H840" s="257">
        <v>129</v>
      </c>
      <c r="I840" s="257">
        <v>74</v>
      </c>
    </row>
    <row r="841" spans="1:9" x14ac:dyDescent="0.25">
      <c r="A841" s="249">
        <v>238</v>
      </c>
      <c r="B841" s="247" t="s">
        <v>116</v>
      </c>
      <c r="C841" s="247" t="s">
        <v>316</v>
      </c>
      <c r="D841" s="247" t="str">
        <f t="shared" si="12"/>
        <v>Portsmouth, NH</v>
      </c>
      <c r="E841" s="261" t="s">
        <v>530</v>
      </c>
      <c r="F841" s="254">
        <v>46204</v>
      </c>
      <c r="G841" s="254">
        <v>46265</v>
      </c>
      <c r="H841" s="257">
        <v>192</v>
      </c>
      <c r="I841" s="257">
        <v>74</v>
      </c>
    </row>
    <row r="842" spans="1:9" x14ac:dyDescent="0.25">
      <c r="A842" s="249">
        <v>238</v>
      </c>
      <c r="B842" s="247" t="s">
        <v>116</v>
      </c>
      <c r="C842" s="247" t="s">
        <v>316</v>
      </c>
      <c r="D842" s="247" t="str">
        <f t="shared" si="12"/>
        <v>Portsmouth, NH</v>
      </c>
      <c r="E842" s="261" t="s">
        <v>530</v>
      </c>
      <c r="F842" s="254">
        <v>46266</v>
      </c>
      <c r="G842" s="254">
        <v>46387</v>
      </c>
      <c r="H842" s="257">
        <v>171</v>
      </c>
      <c r="I842" s="257">
        <v>74</v>
      </c>
    </row>
    <row r="843" spans="1:9" x14ac:dyDescent="0.25">
      <c r="A843" s="250">
        <v>241</v>
      </c>
      <c r="B843" s="248" t="s">
        <v>118</v>
      </c>
      <c r="C843" s="248" t="s">
        <v>161</v>
      </c>
      <c r="D843" s="247" t="str">
        <f t="shared" ref="D843:D906" si="13">$C843&amp;","&amp;" "&amp;$B843</f>
        <v>Cherry Hill / Moorestown, NJ</v>
      </c>
      <c r="E843" s="262" t="s">
        <v>531</v>
      </c>
      <c r="F843" s="255">
        <v>45566</v>
      </c>
      <c r="G843" s="255">
        <v>45930</v>
      </c>
      <c r="H843" s="258">
        <v>112</v>
      </c>
      <c r="I843" s="258">
        <v>80</v>
      </c>
    </row>
    <row r="844" spans="1:9" x14ac:dyDescent="0.25">
      <c r="A844" s="250">
        <v>241</v>
      </c>
      <c r="B844" s="248" t="s">
        <v>118</v>
      </c>
      <c r="C844" s="248" t="s">
        <v>161</v>
      </c>
      <c r="D844" s="247" t="str">
        <f t="shared" si="13"/>
        <v>Cherry Hill / Moorestown, NJ</v>
      </c>
      <c r="E844" s="262" t="s">
        <v>531</v>
      </c>
      <c r="F844" s="255">
        <v>45931</v>
      </c>
      <c r="G844" s="255">
        <v>46387</v>
      </c>
      <c r="H844" s="258">
        <v>112</v>
      </c>
      <c r="I844" s="258">
        <v>80</v>
      </c>
    </row>
    <row r="845" spans="1:9" x14ac:dyDescent="0.25">
      <c r="A845" s="249">
        <v>242</v>
      </c>
      <c r="B845" s="247" t="s">
        <v>118</v>
      </c>
      <c r="C845" s="247" t="s">
        <v>191</v>
      </c>
      <c r="D845" s="247" t="str">
        <f t="shared" si="13"/>
        <v>Eatontown / Freehold, NJ</v>
      </c>
      <c r="E845" s="261" t="s">
        <v>532</v>
      </c>
      <c r="F845" s="254">
        <v>45566</v>
      </c>
      <c r="G845" s="254">
        <v>45930</v>
      </c>
      <c r="H845" s="257">
        <v>146</v>
      </c>
      <c r="I845" s="257">
        <v>86</v>
      </c>
    </row>
    <row r="846" spans="1:9" x14ac:dyDescent="0.25">
      <c r="A846" s="249">
        <v>242</v>
      </c>
      <c r="B846" s="247" t="s">
        <v>118</v>
      </c>
      <c r="C846" s="247" t="s">
        <v>191</v>
      </c>
      <c r="D846" s="247" t="str">
        <f t="shared" si="13"/>
        <v>Eatontown / Freehold, NJ</v>
      </c>
      <c r="E846" s="261" t="s">
        <v>532</v>
      </c>
      <c r="F846" s="254">
        <v>45931</v>
      </c>
      <c r="G846" s="254">
        <v>46387</v>
      </c>
      <c r="H846" s="257">
        <v>146</v>
      </c>
      <c r="I846" s="257">
        <v>86</v>
      </c>
    </row>
    <row r="847" spans="1:9" x14ac:dyDescent="0.25">
      <c r="A847" s="250">
        <v>243</v>
      </c>
      <c r="B847" s="248" t="s">
        <v>118</v>
      </c>
      <c r="C847" s="248" t="s">
        <v>192</v>
      </c>
      <c r="D847" s="247" t="str">
        <f t="shared" si="13"/>
        <v>Edison / Piscataway, NJ</v>
      </c>
      <c r="E847" s="262" t="s">
        <v>533</v>
      </c>
      <c r="F847" s="255">
        <v>45566</v>
      </c>
      <c r="G847" s="255">
        <v>45930</v>
      </c>
      <c r="H847" s="258">
        <v>122</v>
      </c>
      <c r="I847" s="258">
        <v>80</v>
      </c>
    </row>
    <row r="848" spans="1:9" x14ac:dyDescent="0.25">
      <c r="A848" s="250">
        <v>243</v>
      </c>
      <c r="B848" s="248" t="s">
        <v>118</v>
      </c>
      <c r="C848" s="248" t="s">
        <v>192</v>
      </c>
      <c r="D848" s="247" t="str">
        <f t="shared" si="13"/>
        <v>Edison / Piscataway, NJ</v>
      </c>
      <c r="E848" s="262" t="s">
        <v>533</v>
      </c>
      <c r="F848" s="255">
        <v>45931</v>
      </c>
      <c r="G848" s="255">
        <v>46387</v>
      </c>
      <c r="H848" s="258">
        <v>122</v>
      </c>
      <c r="I848" s="258">
        <v>80</v>
      </c>
    </row>
    <row r="849" spans="1:9" x14ac:dyDescent="0.25">
      <c r="A849" s="249">
        <v>244</v>
      </c>
      <c r="B849" s="247" t="s">
        <v>118</v>
      </c>
      <c r="C849" s="247" t="s">
        <v>198</v>
      </c>
      <c r="D849" s="247" t="str">
        <f t="shared" si="13"/>
        <v>Flemington, NJ</v>
      </c>
      <c r="E849" s="261" t="s">
        <v>534</v>
      </c>
      <c r="F849" s="254">
        <v>45566</v>
      </c>
      <c r="G849" s="254">
        <v>45930</v>
      </c>
      <c r="H849" s="257">
        <v>124</v>
      </c>
      <c r="I849" s="257">
        <v>80</v>
      </c>
    </row>
    <row r="850" spans="1:9" x14ac:dyDescent="0.25">
      <c r="A850" s="249">
        <v>244</v>
      </c>
      <c r="B850" s="247" t="s">
        <v>118</v>
      </c>
      <c r="C850" s="247" t="s">
        <v>198</v>
      </c>
      <c r="D850" s="247" t="str">
        <f t="shared" si="13"/>
        <v>Flemington, NJ</v>
      </c>
      <c r="E850" s="261" t="s">
        <v>534</v>
      </c>
      <c r="F850" s="254">
        <v>45931</v>
      </c>
      <c r="G850" s="254">
        <v>46387</v>
      </c>
      <c r="H850" s="257">
        <v>124</v>
      </c>
      <c r="I850" s="257">
        <v>80</v>
      </c>
    </row>
    <row r="851" spans="1:9" x14ac:dyDescent="0.25">
      <c r="A851" s="250">
        <v>246</v>
      </c>
      <c r="B851" s="248" t="s">
        <v>118</v>
      </c>
      <c r="C851" s="248" t="s">
        <v>285</v>
      </c>
      <c r="D851" s="247" t="str">
        <f t="shared" si="13"/>
        <v>Newark, NJ</v>
      </c>
      <c r="E851" s="262" t="s">
        <v>535</v>
      </c>
      <c r="F851" s="255">
        <v>45566</v>
      </c>
      <c r="G851" s="255">
        <v>45930</v>
      </c>
      <c r="H851" s="258">
        <v>156</v>
      </c>
      <c r="I851" s="258">
        <v>86</v>
      </c>
    </row>
    <row r="852" spans="1:9" x14ac:dyDescent="0.25">
      <c r="A852" s="250">
        <v>246</v>
      </c>
      <c r="B852" s="248" t="s">
        <v>118</v>
      </c>
      <c r="C852" s="248" t="s">
        <v>285</v>
      </c>
      <c r="D852" s="247" t="str">
        <f t="shared" si="13"/>
        <v>Newark, NJ</v>
      </c>
      <c r="E852" s="262" t="s">
        <v>535</v>
      </c>
      <c r="F852" s="255">
        <v>45931</v>
      </c>
      <c r="G852" s="255">
        <v>46387</v>
      </c>
      <c r="H852" s="258">
        <v>156</v>
      </c>
      <c r="I852" s="258">
        <v>86</v>
      </c>
    </row>
    <row r="853" spans="1:9" x14ac:dyDescent="0.25">
      <c r="A853" s="249">
        <v>247</v>
      </c>
      <c r="B853" s="247" t="s">
        <v>118</v>
      </c>
      <c r="C853" s="247" t="s">
        <v>302</v>
      </c>
      <c r="D853" s="247" t="str">
        <f t="shared" si="13"/>
        <v>Parsippany, NJ</v>
      </c>
      <c r="E853" s="261" t="s">
        <v>536</v>
      </c>
      <c r="F853" s="254">
        <v>45566</v>
      </c>
      <c r="G853" s="254">
        <v>45930</v>
      </c>
      <c r="H853" s="257">
        <v>143</v>
      </c>
      <c r="I853" s="257">
        <v>80</v>
      </c>
    </row>
    <row r="854" spans="1:9" x14ac:dyDescent="0.25">
      <c r="A854" s="249">
        <v>247</v>
      </c>
      <c r="B854" s="247" t="s">
        <v>118</v>
      </c>
      <c r="C854" s="247" t="s">
        <v>302</v>
      </c>
      <c r="D854" s="247" t="str">
        <f t="shared" si="13"/>
        <v>Parsippany, NJ</v>
      </c>
      <c r="E854" s="261" t="s">
        <v>536</v>
      </c>
      <c r="F854" s="254">
        <v>45931</v>
      </c>
      <c r="G854" s="254">
        <v>46387</v>
      </c>
      <c r="H854" s="257">
        <v>143</v>
      </c>
      <c r="I854" s="257">
        <v>80</v>
      </c>
    </row>
    <row r="855" spans="1:9" x14ac:dyDescent="0.25">
      <c r="A855" s="250">
        <v>249</v>
      </c>
      <c r="B855" s="248" t="s">
        <v>118</v>
      </c>
      <c r="C855" s="248" t="s">
        <v>318</v>
      </c>
      <c r="D855" s="247" t="str">
        <f t="shared" si="13"/>
        <v>Princeton / Trenton, NJ</v>
      </c>
      <c r="E855" s="262" t="s">
        <v>537</v>
      </c>
      <c r="F855" s="255">
        <v>45566</v>
      </c>
      <c r="G855" s="255">
        <v>45930</v>
      </c>
      <c r="H855" s="258">
        <v>138</v>
      </c>
      <c r="I855" s="258">
        <v>86</v>
      </c>
    </row>
    <row r="856" spans="1:9" x14ac:dyDescent="0.25">
      <c r="A856" s="250">
        <v>249</v>
      </c>
      <c r="B856" s="248" t="s">
        <v>118</v>
      </c>
      <c r="C856" s="248" t="s">
        <v>318</v>
      </c>
      <c r="D856" s="247" t="str">
        <f t="shared" si="13"/>
        <v>Princeton / Trenton, NJ</v>
      </c>
      <c r="E856" s="262" t="s">
        <v>537</v>
      </c>
      <c r="F856" s="255">
        <v>45931</v>
      </c>
      <c r="G856" s="255">
        <v>46387</v>
      </c>
      <c r="H856" s="258">
        <v>138</v>
      </c>
      <c r="I856" s="258">
        <v>86</v>
      </c>
    </row>
    <row r="857" spans="1:9" x14ac:dyDescent="0.25">
      <c r="A857" s="249">
        <v>248</v>
      </c>
      <c r="B857" s="247" t="s">
        <v>118</v>
      </c>
      <c r="C857" s="247" t="s">
        <v>352</v>
      </c>
      <c r="D857" s="247" t="str">
        <f t="shared" si="13"/>
        <v>Somerset, NJ</v>
      </c>
      <c r="E857" s="261" t="s">
        <v>352</v>
      </c>
      <c r="F857" s="254">
        <v>45566</v>
      </c>
      <c r="G857" s="254">
        <v>45930</v>
      </c>
      <c r="H857" s="257">
        <v>138</v>
      </c>
      <c r="I857" s="257">
        <v>80</v>
      </c>
    </row>
    <row r="858" spans="1:9" x14ac:dyDescent="0.25">
      <c r="A858" s="249">
        <v>248</v>
      </c>
      <c r="B858" s="247" t="s">
        <v>118</v>
      </c>
      <c r="C858" s="247" t="s">
        <v>352</v>
      </c>
      <c r="D858" s="247" t="str">
        <f t="shared" si="13"/>
        <v>Somerset, NJ</v>
      </c>
      <c r="E858" s="261" t="s">
        <v>352</v>
      </c>
      <c r="F858" s="254">
        <v>45931</v>
      </c>
      <c r="G858" s="254">
        <v>46387</v>
      </c>
      <c r="H858" s="257">
        <v>138</v>
      </c>
      <c r="I858" s="257">
        <v>80</v>
      </c>
    </row>
    <row r="859" spans="1:9" x14ac:dyDescent="0.25">
      <c r="A859" s="250">
        <v>250</v>
      </c>
      <c r="B859" s="248" t="s">
        <v>118</v>
      </c>
      <c r="C859" s="248" t="s">
        <v>359</v>
      </c>
      <c r="D859" s="247" t="str">
        <f t="shared" si="13"/>
        <v>Springfield / Cranford / New Providence, NJ</v>
      </c>
      <c r="E859" s="262" t="s">
        <v>538</v>
      </c>
      <c r="F859" s="255">
        <v>45566</v>
      </c>
      <c r="G859" s="255">
        <v>45930</v>
      </c>
      <c r="H859" s="258">
        <v>139</v>
      </c>
      <c r="I859" s="258">
        <v>80</v>
      </c>
    </row>
    <row r="860" spans="1:9" x14ac:dyDescent="0.25">
      <c r="A860" s="250">
        <v>250</v>
      </c>
      <c r="B860" s="248" t="s">
        <v>118</v>
      </c>
      <c r="C860" s="248" t="s">
        <v>359</v>
      </c>
      <c r="D860" s="247" t="str">
        <f t="shared" si="13"/>
        <v>Springfield / Cranford / New Providence, NJ</v>
      </c>
      <c r="E860" s="262" t="s">
        <v>538</v>
      </c>
      <c r="F860" s="255">
        <v>45931</v>
      </c>
      <c r="G860" s="255">
        <v>46387</v>
      </c>
      <c r="H860" s="258">
        <v>139</v>
      </c>
      <c r="I860" s="258">
        <v>80</v>
      </c>
    </row>
    <row r="861" spans="1:9" x14ac:dyDescent="0.25">
      <c r="A861" s="249">
        <v>251</v>
      </c>
      <c r="B861" s="247" t="s">
        <v>118</v>
      </c>
      <c r="C861" s="247" t="s">
        <v>379</v>
      </c>
      <c r="D861" s="247" t="str">
        <f t="shared" si="13"/>
        <v>Toms River, NJ</v>
      </c>
      <c r="E861" s="261" t="s">
        <v>539</v>
      </c>
      <c r="F861" s="254">
        <v>45566</v>
      </c>
      <c r="G861" s="254">
        <v>45838</v>
      </c>
      <c r="H861" s="257">
        <v>166</v>
      </c>
      <c r="I861" s="257">
        <v>74</v>
      </c>
    </row>
    <row r="862" spans="1:9" x14ac:dyDescent="0.25">
      <c r="A862" s="249">
        <v>251</v>
      </c>
      <c r="B862" s="247" t="s">
        <v>118</v>
      </c>
      <c r="C862" s="247" t="s">
        <v>379</v>
      </c>
      <c r="D862" s="247" t="str">
        <f t="shared" si="13"/>
        <v>Toms River, NJ</v>
      </c>
      <c r="E862" s="261" t="s">
        <v>539</v>
      </c>
      <c r="F862" s="254">
        <v>45839</v>
      </c>
      <c r="G862" s="254">
        <v>45900</v>
      </c>
      <c r="H862" s="257">
        <v>213</v>
      </c>
      <c r="I862" s="257">
        <v>74</v>
      </c>
    </row>
    <row r="863" spans="1:9" x14ac:dyDescent="0.25">
      <c r="A863" s="249">
        <v>251</v>
      </c>
      <c r="B863" s="247" t="s">
        <v>118</v>
      </c>
      <c r="C863" s="247" t="s">
        <v>379</v>
      </c>
      <c r="D863" s="247" t="str">
        <f t="shared" si="13"/>
        <v>Toms River, NJ</v>
      </c>
      <c r="E863" s="261" t="s">
        <v>539</v>
      </c>
      <c r="F863" s="254">
        <v>45901</v>
      </c>
      <c r="G863" s="254">
        <v>45930</v>
      </c>
      <c r="H863" s="257">
        <v>166</v>
      </c>
      <c r="I863" s="257">
        <v>74</v>
      </c>
    </row>
    <row r="864" spans="1:9" x14ac:dyDescent="0.25">
      <c r="A864" s="249">
        <v>251</v>
      </c>
      <c r="B864" s="247" t="s">
        <v>118</v>
      </c>
      <c r="C864" s="247" t="s">
        <v>379</v>
      </c>
      <c r="D864" s="247" t="str">
        <f t="shared" si="13"/>
        <v>Toms River, NJ</v>
      </c>
      <c r="E864" s="261" t="s">
        <v>539</v>
      </c>
      <c r="F864" s="254">
        <v>45931</v>
      </c>
      <c r="G864" s="254">
        <v>46203</v>
      </c>
      <c r="H864" s="257">
        <v>166</v>
      </c>
      <c r="I864" s="257">
        <v>74</v>
      </c>
    </row>
    <row r="865" spans="1:9" x14ac:dyDescent="0.25">
      <c r="A865" s="249">
        <v>251</v>
      </c>
      <c r="B865" s="247" t="s">
        <v>118</v>
      </c>
      <c r="C865" s="247" t="s">
        <v>379</v>
      </c>
      <c r="D865" s="247" t="str">
        <f t="shared" si="13"/>
        <v>Toms River, NJ</v>
      </c>
      <c r="E865" s="261" t="s">
        <v>539</v>
      </c>
      <c r="F865" s="254">
        <v>46204</v>
      </c>
      <c r="G865" s="254">
        <v>46265</v>
      </c>
      <c r="H865" s="257">
        <v>213</v>
      </c>
      <c r="I865" s="257">
        <v>74</v>
      </c>
    </row>
    <row r="866" spans="1:9" x14ac:dyDescent="0.25">
      <c r="A866" s="249">
        <v>251</v>
      </c>
      <c r="B866" s="247" t="s">
        <v>118</v>
      </c>
      <c r="C866" s="247" t="s">
        <v>379</v>
      </c>
      <c r="D866" s="247" t="str">
        <f t="shared" si="13"/>
        <v>Toms River, NJ</v>
      </c>
      <c r="E866" s="261" t="s">
        <v>539</v>
      </c>
      <c r="F866" s="254">
        <v>46266</v>
      </c>
      <c r="G866" s="254">
        <v>46387</v>
      </c>
      <c r="H866" s="257">
        <v>166</v>
      </c>
      <c r="I866" s="257">
        <v>74</v>
      </c>
    </row>
    <row r="867" spans="1:9" x14ac:dyDescent="0.25">
      <c r="A867" s="250">
        <v>252</v>
      </c>
      <c r="B867" s="248" t="s">
        <v>120</v>
      </c>
      <c r="C867" s="248" t="s">
        <v>64</v>
      </c>
      <c r="D867" s="247" t="str">
        <f t="shared" si="13"/>
        <v>Albuquerque, NM</v>
      </c>
      <c r="E867" s="262" t="s">
        <v>540</v>
      </c>
      <c r="F867" s="255">
        <v>45566</v>
      </c>
      <c r="G867" s="255">
        <v>45930</v>
      </c>
      <c r="H867" s="258">
        <v>144</v>
      </c>
      <c r="I867" s="258">
        <v>80</v>
      </c>
    </row>
    <row r="868" spans="1:9" x14ac:dyDescent="0.25">
      <c r="A868" s="250">
        <v>252</v>
      </c>
      <c r="B868" s="248" t="s">
        <v>120</v>
      </c>
      <c r="C868" s="248" t="s">
        <v>64</v>
      </c>
      <c r="D868" s="247" t="str">
        <f t="shared" si="13"/>
        <v>Albuquerque, NM</v>
      </c>
      <c r="E868" s="262" t="s">
        <v>540</v>
      </c>
      <c r="F868" s="255">
        <v>45931</v>
      </c>
      <c r="G868" s="255">
        <v>46387</v>
      </c>
      <c r="H868" s="258">
        <v>144</v>
      </c>
      <c r="I868" s="258">
        <v>80</v>
      </c>
    </row>
    <row r="869" spans="1:9" x14ac:dyDescent="0.25">
      <c r="A869" s="249">
        <v>479</v>
      </c>
      <c r="B869" s="247" t="s">
        <v>120</v>
      </c>
      <c r="C869" s="247" t="s">
        <v>149</v>
      </c>
      <c r="D869" s="247" t="str">
        <f t="shared" si="13"/>
        <v>Carlsbad, NM</v>
      </c>
      <c r="E869" s="261" t="s">
        <v>634</v>
      </c>
      <c r="F869" s="254">
        <v>45566</v>
      </c>
      <c r="G869" s="254">
        <v>45930</v>
      </c>
      <c r="H869" s="257">
        <v>155</v>
      </c>
      <c r="I869" s="257">
        <v>74</v>
      </c>
    </row>
    <row r="870" spans="1:9" x14ac:dyDescent="0.25">
      <c r="A870" s="249">
        <v>479</v>
      </c>
      <c r="B870" s="247" t="s">
        <v>120</v>
      </c>
      <c r="C870" s="247" t="s">
        <v>149</v>
      </c>
      <c r="D870" s="247" t="str">
        <f t="shared" si="13"/>
        <v>Carlsbad, NM</v>
      </c>
      <c r="E870" s="261" t="s">
        <v>634</v>
      </c>
      <c r="F870" s="254">
        <v>45931</v>
      </c>
      <c r="G870" s="254">
        <v>46387</v>
      </c>
      <c r="H870" s="257">
        <v>155</v>
      </c>
      <c r="I870" s="257">
        <v>74</v>
      </c>
    </row>
    <row r="871" spans="1:9" x14ac:dyDescent="0.25">
      <c r="A871" s="250">
        <v>254</v>
      </c>
      <c r="B871" s="248" t="s">
        <v>120</v>
      </c>
      <c r="C871" s="248" t="s">
        <v>341</v>
      </c>
      <c r="D871" s="247" t="str">
        <f t="shared" si="13"/>
        <v>Santa Fe, NM</v>
      </c>
      <c r="E871" s="262" t="s">
        <v>341</v>
      </c>
      <c r="F871" s="255">
        <v>45566</v>
      </c>
      <c r="G871" s="255">
        <v>45596</v>
      </c>
      <c r="H871" s="258">
        <v>167</v>
      </c>
      <c r="I871" s="258">
        <v>80</v>
      </c>
    </row>
    <row r="872" spans="1:9" x14ac:dyDescent="0.25">
      <c r="A872" s="250">
        <v>254</v>
      </c>
      <c r="B872" s="248" t="s">
        <v>120</v>
      </c>
      <c r="C872" s="248" t="s">
        <v>341</v>
      </c>
      <c r="D872" s="247" t="str">
        <f t="shared" si="13"/>
        <v>Santa Fe, NM</v>
      </c>
      <c r="E872" s="262" t="s">
        <v>341</v>
      </c>
      <c r="F872" s="255">
        <v>45597</v>
      </c>
      <c r="G872" s="255">
        <v>45657</v>
      </c>
      <c r="H872" s="258">
        <v>142</v>
      </c>
      <c r="I872" s="258">
        <v>80</v>
      </c>
    </row>
    <row r="873" spans="1:9" x14ac:dyDescent="0.25">
      <c r="A873" s="250">
        <v>254</v>
      </c>
      <c r="B873" s="248" t="s">
        <v>120</v>
      </c>
      <c r="C873" s="248" t="s">
        <v>341</v>
      </c>
      <c r="D873" s="247" t="str">
        <f t="shared" si="13"/>
        <v>Santa Fe, NM</v>
      </c>
      <c r="E873" s="262" t="s">
        <v>341</v>
      </c>
      <c r="F873" s="255">
        <v>45658</v>
      </c>
      <c r="G873" s="255">
        <v>45716</v>
      </c>
      <c r="H873" s="258">
        <v>122</v>
      </c>
      <c r="I873" s="258">
        <v>80</v>
      </c>
    </row>
    <row r="874" spans="1:9" x14ac:dyDescent="0.25">
      <c r="A874" s="250">
        <v>254</v>
      </c>
      <c r="B874" s="248" t="s">
        <v>120</v>
      </c>
      <c r="C874" s="248" t="s">
        <v>341</v>
      </c>
      <c r="D874" s="247" t="str">
        <f t="shared" si="13"/>
        <v>Santa Fe, NM</v>
      </c>
      <c r="E874" s="262" t="s">
        <v>341</v>
      </c>
      <c r="F874" s="255">
        <v>45717</v>
      </c>
      <c r="G874" s="255">
        <v>45930</v>
      </c>
      <c r="H874" s="258">
        <v>167</v>
      </c>
      <c r="I874" s="258">
        <v>80</v>
      </c>
    </row>
    <row r="875" spans="1:9" x14ac:dyDescent="0.25">
      <c r="A875" s="250">
        <v>254</v>
      </c>
      <c r="B875" s="248" t="s">
        <v>120</v>
      </c>
      <c r="C875" s="248" t="s">
        <v>341</v>
      </c>
      <c r="D875" s="247" t="str">
        <f t="shared" si="13"/>
        <v>Santa Fe, NM</v>
      </c>
      <c r="E875" s="262" t="s">
        <v>341</v>
      </c>
      <c r="F875" s="255">
        <v>45931</v>
      </c>
      <c r="G875" s="255">
        <v>45961</v>
      </c>
      <c r="H875" s="258">
        <v>167</v>
      </c>
      <c r="I875" s="258">
        <v>80</v>
      </c>
    </row>
    <row r="876" spans="1:9" x14ac:dyDescent="0.25">
      <c r="A876" s="250">
        <v>254</v>
      </c>
      <c r="B876" s="248" t="s">
        <v>120</v>
      </c>
      <c r="C876" s="248" t="s">
        <v>341</v>
      </c>
      <c r="D876" s="247" t="str">
        <f t="shared" si="13"/>
        <v>Santa Fe, NM</v>
      </c>
      <c r="E876" s="262" t="s">
        <v>341</v>
      </c>
      <c r="F876" s="255">
        <v>45962</v>
      </c>
      <c r="G876" s="255">
        <v>46022</v>
      </c>
      <c r="H876" s="258">
        <v>142</v>
      </c>
      <c r="I876" s="258">
        <v>80</v>
      </c>
    </row>
    <row r="877" spans="1:9" x14ac:dyDescent="0.25">
      <c r="A877" s="250">
        <v>254</v>
      </c>
      <c r="B877" s="248" t="s">
        <v>120</v>
      </c>
      <c r="C877" s="248" t="s">
        <v>341</v>
      </c>
      <c r="D877" s="247" t="str">
        <f t="shared" si="13"/>
        <v>Santa Fe, NM</v>
      </c>
      <c r="E877" s="262" t="s">
        <v>341</v>
      </c>
      <c r="F877" s="255">
        <v>46023</v>
      </c>
      <c r="G877" s="255">
        <v>46081</v>
      </c>
      <c r="H877" s="258">
        <v>122</v>
      </c>
      <c r="I877" s="258">
        <v>80</v>
      </c>
    </row>
    <row r="878" spans="1:9" x14ac:dyDescent="0.25">
      <c r="A878" s="250">
        <v>254</v>
      </c>
      <c r="B878" s="248" t="s">
        <v>120</v>
      </c>
      <c r="C878" s="248" t="s">
        <v>341</v>
      </c>
      <c r="D878" s="247" t="str">
        <f t="shared" si="13"/>
        <v>Santa Fe, NM</v>
      </c>
      <c r="E878" s="262" t="s">
        <v>341</v>
      </c>
      <c r="F878" s="255">
        <v>46082</v>
      </c>
      <c r="G878" s="255">
        <v>46387</v>
      </c>
      <c r="H878" s="258">
        <v>167</v>
      </c>
      <c r="I878" s="258">
        <v>80</v>
      </c>
    </row>
    <row r="879" spans="1:9" x14ac:dyDescent="0.25">
      <c r="A879" s="249">
        <v>423</v>
      </c>
      <c r="B879" s="247" t="s">
        <v>120</v>
      </c>
      <c r="C879" s="247" t="s">
        <v>376</v>
      </c>
      <c r="D879" s="247" t="str">
        <f t="shared" si="13"/>
        <v>Taos, NM</v>
      </c>
      <c r="E879" s="261" t="s">
        <v>376</v>
      </c>
      <c r="F879" s="254">
        <v>45566</v>
      </c>
      <c r="G879" s="254">
        <v>45930</v>
      </c>
      <c r="H879" s="257">
        <v>128</v>
      </c>
      <c r="I879" s="257">
        <v>74</v>
      </c>
    </row>
    <row r="880" spans="1:9" x14ac:dyDescent="0.25">
      <c r="A880" s="249">
        <v>423</v>
      </c>
      <c r="B880" s="247" t="s">
        <v>120</v>
      </c>
      <c r="C880" s="247" t="s">
        <v>376</v>
      </c>
      <c r="D880" s="247" t="str">
        <f t="shared" si="13"/>
        <v>Taos, NM</v>
      </c>
      <c r="E880" s="261" t="s">
        <v>376</v>
      </c>
      <c r="F880" s="254">
        <v>45931</v>
      </c>
      <c r="G880" s="254">
        <v>46387</v>
      </c>
      <c r="H880" s="257">
        <v>128</v>
      </c>
      <c r="I880" s="257">
        <v>74</v>
      </c>
    </row>
    <row r="881" spans="1:9" x14ac:dyDescent="0.25">
      <c r="A881" s="250">
        <v>255</v>
      </c>
      <c r="B881" s="248" t="s">
        <v>122</v>
      </c>
      <c r="C881" s="248" t="s">
        <v>225</v>
      </c>
      <c r="D881" s="247" t="str">
        <f t="shared" si="13"/>
        <v>Incline Village / Reno / Sparks, NV</v>
      </c>
      <c r="E881" s="262" t="s">
        <v>541</v>
      </c>
      <c r="F881" s="255">
        <v>45566</v>
      </c>
      <c r="G881" s="255">
        <v>45838</v>
      </c>
      <c r="H881" s="258">
        <v>138</v>
      </c>
      <c r="I881" s="258">
        <v>80</v>
      </c>
    </row>
    <row r="882" spans="1:9" x14ac:dyDescent="0.25">
      <c r="A882" s="250">
        <v>255</v>
      </c>
      <c r="B882" s="248" t="s">
        <v>122</v>
      </c>
      <c r="C882" s="248" t="s">
        <v>225</v>
      </c>
      <c r="D882" s="247" t="str">
        <f t="shared" si="13"/>
        <v>Incline Village / Reno / Sparks, NV</v>
      </c>
      <c r="E882" s="262" t="s">
        <v>541</v>
      </c>
      <c r="F882" s="255">
        <v>45839</v>
      </c>
      <c r="G882" s="255">
        <v>45900</v>
      </c>
      <c r="H882" s="258">
        <v>184</v>
      </c>
      <c r="I882" s="258">
        <v>80</v>
      </c>
    </row>
    <row r="883" spans="1:9" x14ac:dyDescent="0.25">
      <c r="A883" s="250">
        <v>255</v>
      </c>
      <c r="B883" s="248" t="s">
        <v>122</v>
      </c>
      <c r="C883" s="248" t="s">
        <v>225</v>
      </c>
      <c r="D883" s="247" t="str">
        <f t="shared" si="13"/>
        <v>Incline Village / Reno / Sparks, NV</v>
      </c>
      <c r="E883" s="262" t="s">
        <v>541</v>
      </c>
      <c r="F883" s="255">
        <v>45901</v>
      </c>
      <c r="G883" s="255">
        <v>45930</v>
      </c>
      <c r="H883" s="258">
        <v>138</v>
      </c>
      <c r="I883" s="258">
        <v>80</v>
      </c>
    </row>
    <row r="884" spans="1:9" x14ac:dyDescent="0.25">
      <c r="A884" s="250">
        <v>255</v>
      </c>
      <c r="B884" s="248" t="s">
        <v>122</v>
      </c>
      <c r="C884" s="248" t="s">
        <v>225</v>
      </c>
      <c r="D884" s="247" t="str">
        <f t="shared" si="13"/>
        <v>Incline Village / Reno / Sparks, NV</v>
      </c>
      <c r="E884" s="262" t="s">
        <v>541</v>
      </c>
      <c r="F884" s="255">
        <v>45931</v>
      </c>
      <c r="G884" s="255">
        <v>46203</v>
      </c>
      <c r="H884" s="258">
        <v>138</v>
      </c>
      <c r="I884" s="258">
        <v>80</v>
      </c>
    </row>
    <row r="885" spans="1:9" x14ac:dyDescent="0.25">
      <c r="A885" s="250">
        <v>255</v>
      </c>
      <c r="B885" s="248" t="s">
        <v>122</v>
      </c>
      <c r="C885" s="248" t="s">
        <v>225</v>
      </c>
      <c r="D885" s="247" t="str">
        <f t="shared" si="13"/>
        <v>Incline Village / Reno / Sparks, NV</v>
      </c>
      <c r="E885" s="262" t="s">
        <v>541</v>
      </c>
      <c r="F885" s="255">
        <v>46204</v>
      </c>
      <c r="G885" s="255">
        <v>46265</v>
      </c>
      <c r="H885" s="258">
        <v>184</v>
      </c>
      <c r="I885" s="258">
        <v>80</v>
      </c>
    </row>
    <row r="886" spans="1:9" x14ac:dyDescent="0.25">
      <c r="A886" s="250">
        <v>255</v>
      </c>
      <c r="B886" s="248" t="s">
        <v>122</v>
      </c>
      <c r="C886" s="248" t="s">
        <v>225</v>
      </c>
      <c r="D886" s="247" t="str">
        <f t="shared" si="13"/>
        <v>Incline Village / Reno / Sparks, NV</v>
      </c>
      <c r="E886" s="262" t="s">
        <v>541</v>
      </c>
      <c r="F886" s="255">
        <v>46266</v>
      </c>
      <c r="G886" s="255">
        <v>46387</v>
      </c>
      <c r="H886" s="258">
        <v>138</v>
      </c>
      <c r="I886" s="258">
        <v>80</v>
      </c>
    </row>
    <row r="887" spans="1:9" x14ac:dyDescent="0.25">
      <c r="A887" s="249">
        <v>256</v>
      </c>
      <c r="B887" s="247" t="s">
        <v>122</v>
      </c>
      <c r="C887" s="247" t="s">
        <v>245</v>
      </c>
      <c r="D887" s="247" t="str">
        <f t="shared" si="13"/>
        <v>Las Vegas, NV</v>
      </c>
      <c r="E887" s="261" t="s">
        <v>542</v>
      </c>
      <c r="F887" s="254">
        <v>45566</v>
      </c>
      <c r="G887" s="254">
        <v>45657</v>
      </c>
      <c r="H887" s="257">
        <v>126</v>
      </c>
      <c r="I887" s="257">
        <v>86</v>
      </c>
    </row>
    <row r="888" spans="1:9" x14ac:dyDescent="0.25">
      <c r="A888" s="249">
        <v>256</v>
      </c>
      <c r="B888" s="247" t="s">
        <v>122</v>
      </c>
      <c r="C888" s="247" t="s">
        <v>245</v>
      </c>
      <c r="D888" s="247" t="str">
        <f t="shared" si="13"/>
        <v>Las Vegas, NV</v>
      </c>
      <c r="E888" s="261" t="s">
        <v>542</v>
      </c>
      <c r="F888" s="254">
        <v>45658</v>
      </c>
      <c r="G888" s="254">
        <v>45747</v>
      </c>
      <c r="H888" s="257">
        <v>159</v>
      </c>
      <c r="I888" s="257">
        <v>86</v>
      </c>
    </row>
    <row r="889" spans="1:9" x14ac:dyDescent="0.25">
      <c r="A889" s="249">
        <v>256</v>
      </c>
      <c r="B889" s="247" t="s">
        <v>122</v>
      </c>
      <c r="C889" s="247" t="s">
        <v>245</v>
      </c>
      <c r="D889" s="247" t="str">
        <f t="shared" si="13"/>
        <v>Las Vegas, NV</v>
      </c>
      <c r="E889" s="261" t="s">
        <v>542</v>
      </c>
      <c r="F889" s="254">
        <v>45748</v>
      </c>
      <c r="G889" s="254">
        <v>45930</v>
      </c>
      <c r="H889" s="257">
        <v>126</v>
      </c>
      <c r="I889" s="257">
        <v>86</v>
      </c>
    </row>
    <row r="890" spans="1:9" x14ac:dyDescent="0.25">
      <c r="A890" s="249">
        <v>256</v>
      </c>
      <c r="B890" s="247" t="s">
        <v>122</v>
      </c>
      <c r="C890" s="247" t="s">
        <v>245</v>
      </c>
      <c r="D890" s="247" t="str">
        <f t="shared" si="13"/>
        <v>Las Vegas, NV</v>
      </c>
      <c r="E890" s="261" t="s">
        <v>542</v>
      </c>
      <c r="F890" s="254">
        <v>45931</v>
      </c>
      <c r="G890" s="254">
        <v>46022</v>
      </c>
      <c r="H890" s="257">
        <v>126</v>
      </c>
      <c r="I890" s="257">
        <v>86</v>
      </c>
    </row>
    <row r="891" spans="1:9" x14ac:dyDescent="0.25">
      <c r="A891" s="249">
        <v>256</v>
      </c>
      <c r="B891" s="247" t="s">
        <v>122</v>
      </c>
      <c r="C891" s="247" t="s">
        <v>245</v>
      </c>
      <c r="D891" s="247" t="str">
        <f t="shared" si="13"/>
        <v>Las Vegas, NV</v>
      </c>
      <c r="E891" s="261" t="s">
        <v>542</v>
      </c>
      <c r="F891" s="254">
        <v>46023</v>
      </c>
      <c r="G891" s="254">
        <v>46112</v>
      </c>
      <c r="H891" s="257">
        <v>159</v>
      </c>
      <c r="I891" s="257">
        <v>86</v>
      </c>
    </row>
    <row r="892" spans="1:9" x14ac:dyDescent="0.25">
      <c r="A892" s="249">
        <v>256</v>
      </c>
      <c r="B892" s="247" t="s">
        <v>122</v>
      </c>
      <c r="C892" s="247" t="s">
        <v>245</v>
      </c>
      <c r="D892" s="247" t="str">
        <f t="shared" si="13"/>
        <v>Las Vegas, NV</v>
      </c>
      <c r="E892" s="261" t="s">
        <v>542</v>
      </c>
      <c r="F892" s="254">
        <v>46113</v>
      </c>
      <c r="G892" s="254">
        <v>46387</v>
      </c>
      <c r="H892" s="257">
        <v>126</v>
      </c>
      <c r="I892" s="257">
        <v>86</v>
      </c>
    </row>
    <row r="893" spans="1:9" x14ac:dyDescent="0.25">
      <c r="A893" s="250">
        <v>258</v>
      </c>
      <c r="B893" s="248" t="s">
        <v>124</v>
      </c>
      <c r="C893" s="248" t="s">
        <v>62</v>
      </c>
      <c r="D893" s="247" t="str">
        <f t="shared" si="13"/>
        <v>Albany, NY</v>
      </c>
      <c r="E893" s="262" t="s">
        <v>62</v>
      </c>
      <c r="F893" s="255">
        <v>45566</v>
      </c>
      <c r="G893" s="255">
        <v>45930</v>
      </c>
      <c r="H893" s="258">
        <v>117</v>
      </c>
      <c r="I893" s="258">
        <v>86</v>
      </c>
    </row>
    <row r="894" spans="1:9" x14ac:dyDescent="0.25">
      <c r="A894" s="250">
        <v>258</v>
      </c>
      <c r="B894" s="248" t="s">
        <v>124</v>
      </c>
      <c r="C894" s="248" t="s">
        <v>62</v>
      </c>
      <c r="D894" s="247" t="str">
        <f t="shared" si="13"/>
        <v>Albany, NY</v>
      </c>
      <c r="E894" s="262" t="s">
        <v>62</v>
      </c>
      <c r="F894" s="255">
        <v>45931</v>
      </c>
      <c r="G894" s="255">
        <v>46387</v>
      </c>
      <c r="H894" s="258">
        <v>117</v>
      </c>
      <c r="I894" s="258">
        <v>86</v>
      </c>
    </row>
    <row r="895" spans="1:9" x14ac:dyDescent="0.25">
      <c r="A895" s="249">
        <v>269</v>
      </c>
      <c r="B895" s="247" t="s">
        <v>124</v>
      </c>
      <c r="C895" s="247" t="s">
        <v>111</v>
      </c>
      <c r="D895" s="247" t="str">
        <f t="shared" si="13"/>
        <v>Binghamton, NY</v>
      </c>
      <c r="E895" s="261" t="s">
        <v>550</v>
      </c>
      <c r="F895" s="254">
        <v>45566</v>
      </c>
      <c r="G895" s="254">
        <v>45930</v>
      </c>
      <c r="H895" s="257">
        <v>117</v>
      </c>
      <c r="I895" s="257">
        <v>74</v>
      </c>
    </row>
    <row r="896" spans="1:9" x14ac:dyDescent="0.25">
      <c r="A896" s="249">
        <v>269</v>
      </c>
      <c r="B896" s="247" t="s">
        <v>124</v>
      </c>
      <c r="C896" s="247" t="s">
        <v>111</v>
      </c>
      <c r="D896" s="247" t="str">
        <f t="shared" si="13"/>
        <v>Binghamton, NY</v>
      </c>
      <c r="E896" s="261" t="s">
        <v>550</v>
      </c>
      <c r="F896" s="254">
        <v>45931</v>
      </c>
      <c r="G896" s="254">
        <v>46387</v>
      </c>
      <c r="H896" s="257">
        <v>117</v>
      </c>
      <c r="I896" s="257">
        <v>74</v>
      </c>
    </row>
    <row r="897" spans="1:9" x14ac:dyDescent="0.25">
      <c r="A897" s="250">
        <v>260</v>
      </c>
      <c r="B897" s="248" t="s">
        <v>124</v>
      </c>
      <c r="C897" s="248" t="s">
        <v>139</v>
      </c>
      <c r="D897" s="247" t="str">
        <f t="shared" si="13"/>
        <v>Buffalo, NY</v>
      </c>
      <c r="E897" s="262" t="s">
        <v>543</v>
      </c>
      <c r="F897" s="255">
        <v>45566</v>
      </c>
      <c r="G897" s="255">
        <v>45838</v>
      </c>
      <c r="H897" s="258">
        <v>126</v>
      </c>
      <c r="I897" s="258">
        <v>80</v>
      </c>
    </row>
    <row r="898" spans="1:9" x14ac:dyDescent="0.25">
      <c r="A898" s="250">
        <v>260</v>
      </c>
      <c r="B898" s="248" t="s">
        <v>124</v>
      </c>
      <c r="C898" s="248" t="s">
        <v>139</v>
      </c>
      <c r="D898" s="247" t="str">
        <f t="shared" si="13"/>
        <v>Buffalo, NY</v>
      </c>
      <c r="E898" s="262" t="s">
        <v>543</v>
      </c>
      <c r="F898" s="255">
        <v>45839</v>
      </c>
      <c r="G898" s="255">
        <v>45900</v>
      </c>
      <c r="H898" s="258">
        <v>139</v>
      </c>
      <c r="I898" s="258">
        <v>80</v>
      </c>
    </row>
    <row r="899" spans="1:9" x14ac:dyDescent="0.25">
      <c r="A899" s="250">
        <v>260</v>
      </c>
      <c r="B899" s="248" t="s">
        <v>124</v>
      </c>
      <c r="C899" s="248" t="s">
        <v>139</v>
      </c>
      <c r="D899" s="247" t="str">
        <f t="shared" si="13"/>
        <v>Buffalo, NY</v>
      </c>
      <c r="E899" s="262" t="s">
        <v>543</v>
      </c>
      <c r="F899" s="255">
        <v>45901</v>
      </c>
      <c r="G899" s="255">
        <v>45930</v>
      </c>
      <c r="H899" s="258">
        <v>126</v>
      </c>
      <c r="I899" s="258">
        <v>80</v>
      </c>
    </row>
    <row r="900" spans="1:9" x14ac:dyDescent="0.25">
      <c r="A900" s="250">
        <v>260</v>
      </c>
      <c r="B900" s="248" t="s">
        <v>124</v>
      </c>
      <c r="C900" s="248" t="s">
        <v>139</v>
      </c>
      <c r="D900" s="247" t="str">
        <f t="shared" si="13"/>
        <v>Buffalo, NY</v>
      </c>
      <c r="E900" s="262" t="s">
        <v>543</v>
      </c>
      <c r="F900" s="255">
        <v>45931</v>
      </c>
      <c r="G900" s="255">
        <v>46203</v>
      </c>
      <c r="H900" s="258">
        <v>126</v>
      </c>
      <c r="I900" s="258">
        <v>80</v>
      </c>
    </row>
    <row r="901" spans="1:9" x14ac:dyDescent="0.25">
      <c r="A901" s="250">
        <v>260</v>
      </c>
      <c r="B901" s="248" t="s">
        <v>124</v>
      </c>
      <c r="C901" s="248" t="s">
        <v>139</v>
      </c>
      <c r="D901" s="247" t="str">
        <f t="shared" si="13"/>
        <v>Buffalo, NY</v>
      </c>
      <c r="E901" s="262" t="s">
        <v>543</v>
      </c>
      <c r="F901" s="255">
        <v>46204</v>
      </c>
      <c r="G901" s="255">
        <v>46265</v>
      </c>
      <c r="H901" s="258">
        <v>139</v>
      </c>
      <c r="I901" s="258">
        <v>80</v>
      </c>
    </row>
    <row r="902" spans="1:9" x14ac:dyDescent="0.25">
      <c r="A902" s="250">
        <v>260</v>
      </c>
      <c r="B902" s="248" t="s">
        <v>124</v>
      </c>
      <c r="C902" s="248" t="s">
        <v>139</v>
      </c>
      <c r="D902" s="247" t="str">
        <f t="shared" si="13"/>
        <v>Buffalo, NY</v>
      </c>
      <c r="E902" s="262" t="s">
        <v>543</v>
      </c>
      <c r="F902" s="255">
        <v>46266</v>
      </c>
      <c r="G902" s="255">
        <v>46387</v>
      </c>
      <c r="H902" s="258">
        <v>126</v>
      </c>
      <c r="I902" s="258">
        <v>80</v>
      </c>
    </row>
    <row r="903" spans="1:9" x14ac:dyDescent="0.25">
      <c r="A903" s="249">
        <v>261</v>
      </c>
      <c r="B903" s="247" t="s">
        <v>124</v>
      </c>
      <c r="C903" s="247" t="s">
        <v>199</v>
      </c>
      <c r="D903" s="247" t="str">
        <f t="shared" si="13"/>
        <v>Floral Park / Garden City / Great Neck, NY</v>
      </c>
      <c r="E903" s="261" t="s">
        <v>544</v>
      </c>
      <c r="F903" s="254">
        <v>45566</v>
      </c>
      <c r="G903" s="254">
        <v>45930</v>
      </c>
      <c r="H903" s="257">
        <v>164</v>
      </c>
      <c r="I903" s="257">
        <v>86</v>
      </c>
    </row>
    <row r="904" spans="1:9" x14ac:dyDescent="0.25">
      <c r="A904" s="249">
        <v>261</v>
      </c>
      <c r="B904" s="247" t="s">
        <v>124</v>
      </c>
      <c r="C904" s="247" t="s">
        <v>199</v>
      </c>
      <c r="D904" s="247" t="str">
        <f t="shared" si="13"/>
        <v>Floral Park / Garden City / Great Neck, NY</v>
      </c>
      <c r="E904" s="261" t="s">
        <v>544</v>
      </c>
      <c r="F904" s="254">
        <v>45931</v>
      </c>
      <c r="G904" s="254">
        <v>46387</v>
      </c>
      <c r="H904" s="257">
        <v>164</v>
      </c>
      <c r="I904" s="257">
        <v>86</v>
      </c>
    </row>
    <row r="905" spans="1:9" x14ac:dyDescent="0.25">
      <c r="A905" s="250">
        <v>262</v>
      </c>
      <c r="B905" s="248" t="s">
        <v>124</v>
      </c>
      <c r="C905" s="248" t="s">
        <v>207</v>
      </c>
      <c r="D905" s="247" t="str">
        <f t="shared" si="13"/>
        <v>Glens Falls, NY</v>
      </c>
      <c r="E905" s="262" t="s">
        <v>545</v>
      </c>
      <c r="F905" s="255">
        <v>45566</v>
      </c>
      <c r="G905" s="255">
        <v>45838</v>
      </c>
      <c r="H905" s="258">
        <v>117</v>
      </c>
      <c r="I905" s="258">
        <v>86</v>
      </c>
    </row>
    <row r="906" spans="1:9" x14ac:dyDescent="0.25">
      <c r="A906" s="250">
        <v>262</v>
      </c>
      <c r="B906" s="248" t="s">
        <v>124</v>
      </c>
      <c r="C906" s="248" t="s">
        <v>207</v>
      </c>
      <c r="D906" s="247" t="str">
        <f t="shared" si="13"/>
        <v>Glens Falls, NY</v>
      </c>
      <c r="E906" s="262" t="s">
        <v>545</v>
      </c>
      <c r="F906" s="255">
        <v>45839</v>
      </c>
      <c r="G906" s="255">
        <v>45900</v>
      </c>
      <c r="H906" s="258">
        <v>186</v>
      </c>
      <c r="I906" s="258">
        <v>86</v>
      </c>
    </row>
    <row r="907" spans="1:9" x14ac:dyDescent="0.25">
      <c r="A907" s="250">
        <v>262</v>
      </c>
      <c r="B907" s="248" t="s">
        <v>124</v>
      </c>
      <c r="C907" s="248" t="s">
        <v>207</v>
      </c>
      <c r="D907" s="247" t="str">
        <f t="shared" ref="D907:D970" si="14">$C907&amp;","&amp;" "&amp;$B907</f>
        <v>Glens Falls, NY</v>
      </c>
      <c r="E907" s="262" t="s">
        <v>545</v>
      </c>
      <c r="F907" s="255">
        <v>45901</v>
      </c>
      <c r="G907" s="255">
        <v>45930</v>
      </c>
      <c r="H907" s="258">
        <v>117</v>
      </c>
      <c r="I907" s="258">
        <v>86</v>
      </c>
    </row>
    <row r="908" spans="1:9" x14ac:dyDescent="0.25">
      <c r="A908" s="250">
        <v>262</v>
      </c>
      <c r="B908" s="248" t="s">
        <v>124</v>
      </c>
      <c r="C908" s="248" t="s">
        <v>207</v>
      </c>
      <c r="D908" s="247" t="str">
        <f t="shared" si="14"/>
        <v>Glens Falls, NY</v>
      </c>
      <c r="E908" s="262" t="s">
        <v>545</v>
      </c>
      <c r="F908" s="255">
        <v>45931</v>
      </c>
      <c r="G908" s="255">
        <v>46203</v>
      </c>
      <c r="H908" s="258">
        <v>117</v>
      </c>
      <c r="I908" s="258">
        <v>86</v>
      </c>
    </row>
    <row r="909" spans="1:9" x14ac:dyDescent="0.25">
      <c r="A909" s="250">
        <v>262</v>
      </c>
      <c r="B909" s="248" t="s">
        <v>124</v>
      </c>
      <c r="C909" s="248" t="s">
        <v>207</v>
      </c>
      <c r="D909" s="247" t="str">
        <f t="shared" si="14"/>
        <v>Glens Falls, NY</v>
      </c>
      <c r="E909" s="262" t="s">
        <v>545</v>
      </c>
      <c r="F909" s="255">
        <v>46204</v>
      </c>
      <c r="G909" s="255">
        <v>46265</v>
      </c>
      <c r="H909" s="258">
        <v>186</v>
      </c>
      <c r="I909" s="258">
        <v>86</v>
      </c>
    </row>
    <row r="910" spans="1:9" x14ac:dyDescent="0.25">
      <c r="A910" s="250">
        <v>262</v>
      </c>
      <c r="B910" s="248" t="s">
        <v>124</v>
      </c>
      <c r="C910" s="248" t="s">
        <v>207</v>
      </c>
      <c r="D910" s="247" t="str">
        <f t="shared" si="14"/>
        <v>Glens Falls, NY</v>
      </c>
      <c r="E910" s="262" t="s">
        <v>545</v>
      </c>
      <c r="F910" s="255">
        <v>46266</v>
      </c>
      <c r="G910" s="255">
        <v>46387</v>
      </c>
      <c r="H910" s="258">
        <v>117</v>
      </c>
      <c r="I910" s="258">
        <v>86</v>
      </c>
    </row>
    <row r="911" spans="1:9" x14ac:dyDescent="0.25">
      <c r="A911" s="249">
        <v>277</v>
      </c>
      <c r="B911" s="247" t="s">
        <v>124</v>
      </c>
      <c r="C911" s="247" t="s">
        <v>227</v>
      </c>
      <c r="D911" s="247" t="str">
        <f t="shared" si="14"/>
        <v>Ithaca, NY</v>
      </c>
      <c r="E911" s="261" t="s">
        <v>557</v>
      </c>
      <c r="F911" s="254">
        <v>45566</v>
      </c>
      <c r="G911" s="254">
        <v>45930</v>
      </c>
      <c r="H911" s="257">
        <v>144</v>
      </c>
      <c r="I911" s="257">
        <v>80</v>
      </c>
    </row>
    <row r="912" spans="1:9" x14ac:dyDescent="0.25">
      <c r="A912" s="249">
        <v>277</v>
      </c>
      <c r="B912" s="247" t="s">
        <v>124</v>
      </c>
      <c r="C912" s="247" t="s">
        <v>227</v>
      </c>
      <c r="D912" s="247" t="str">
        <f t="shared" si="14"/>
        <v>Ithaca, NY</v>
      </c>
      <c r="E912" s="261" t="s">
        <v>557</v>
      </c>
      <c r="F912" s="254">
        <v>45931</v>
      </c>
      <c r="G912" s="254">
        <v>46387</v>
      </c>
      <c r="H912" s="257">
        <v>144</v>
      </c>
      <c r="I912" s="257">
        <v>80</v>
      </c>
    </row>
    <row r="913" spans="1:9" x14ac:dyDescent="0.25">
      <c r="A913" s="250">
        <v>264</v>
      </c>
      <c r="B913" s="248" t="s">
        <v>124</v>
      </c>
      <c r="C913" s="248" t="s">
        <v>239</v>
      </c>
      <c r="D913" s="247" t="str">
        <f t="shared" si="14"/>
        <v>Kingston, NY</v>
      </c>
      <c r="E913" s="262" t="s">
        <v>546</v>
      </c>
      <c r="F913" s="255">
        <v>45566</v>
      </c>
      <c r="G913" s="255">
        <v>45930</v>
      </c>
      <c r="H913" s="258">
        <v>139</v>
      </c>
      <c r="I913" s="258">
        <v>86</v>
      </c>
    </row>
    <row r="914" spans="1:9" x14ac:dyDescent="0.25">
      <c r="A914" s="250">
        <v>264</v>
      </c>
      <c r="B914" s="248" t="s">
        <v>124</v>
      </c>
      <c r="C914" s="248" t="s">
        <v>239</v>
      </c>
      <c r="D914" s="247" t="str">
        <f t="shared" si="14"/>
        <v>Kingston, NY</v>
      </c>
      <c r="E914" s="262" t="s">
        <v>546</v>
      </c>
      <c r="F914" s="255">
        <v>45931</v>
      </c>
      <c r="G914" s="255">
        <v>46387</v>
      </c>
      <c r="H914" s="258">
        <v>139</v>
      </c>
      <c r="I914" s="258">
        <v>86</v>
      </c>
    </row>
    <row r="915" spans="1:9" x14ac:dyDescent="0.25">
      <c r="A915" s="249">
        <v>265</v>
      </c>
      <c r="B915" s="247" t="s">
        <v>124</v>
      </c>
      <c r="C915" s="247" t="s">
        <v>243</v>
      </c>
      <c r="D915" s="247" t="str">
        <f t="shared" si="14"/>
        <v>Lake Placid, NY</v>
      </c>
      <c r="E915" s="261" t="s">
        <v>484</v>
      </c>
      <c r="F915" s="254">
        <v>45566</v>
      </c>
      <c r="G915" s="254">
        <v>45716</v>
      </c>
      <c r="H915" s="257">
        <v>165</v>
      </c>
      <c r="I915" s="257">
        <v>86</v>
      </c>
    </row>
    <row r="916" spans="1:9" x14ac:dyDescent="0.25">
      <c r="A916" s="249">
        <v>265</v>
      </c>
      <c r="B916" s="247" t="s">
        <v>124</v>
      </c>
      <c r="C916" s="247" t="s">
        <v>243</v>
      </c>
      <c r="D916" s="247" t="str">
        <f t="shared" si="14"/>
        <v>Lake Placid, NY</v>
      </c>
      <c r="E916" s="261" t="s">
        <v>484</v>
      </c>
      <c r="F916" s="254">
        <v>45717</v>
      </c>
      <c r="G916" s="254">
        <v>45838</v>
      </c>
      <c r="H916" s="257">
        <v>144</v>
      </c>
      <c r="I916" s="257">
        <v>86</v>
      </c>
    </row>
    <row r="917" spans="1:9" x14ac:dyDescent="0.25">
      <c r="A917" s="249">
        <v>265</v>
      </c>
      <c r="B917" s="247" t="s">
        <v>124</v>
      </c>
      <c r="C917" s="247" t="s">
        <v>243</v>
      </c>
      <c r="D917" s="247" t="str">
        <f t="shared" si="14"/>
        <v>Lake Placid, NY</v>
      </c>
      <c r="E917" s="261" t="s">
        <v>484</v>
      </c>
      <c r="F917" s="254">
        <v>45839</v>
      </c>
      <c r="G917" s="254">
        <v>45900</v>
      </c>
      <c r="H917" s="257">
        <v>238</v>
      </c>
      <c r="I917" s="257">
        <v>86</v>
      </c>
    </row>
    <row r="918" spans="1:9" x14ac:dyDescent="0.25">
      <c r="A918" s="249">
        <v>265</v>
      </c>
      <c r="B918" s="247" t="s">
        <v>124</v>
      </c>
      <c r="C918" s="247" t="s">
        <v>243</v>
      </c>
      <c r="D918" s="247" t="str">
        <f t="shared" si="14"/>
        <v>Lake Placid, NY</v>
      </c>
      <c r="E918" s="261" t="s">
        <v>484</v>
      </c>
      <c r="F918" s="254">
        <v>45901</v>
      </c>
      <c r="G918" s="254">
        <v>45930</v>
      </c>
      <c r="H918" s="257">
        <v>165</v>
      </c>
      <c r="I918" s="257">
        <v>86</v>
      </c>
    </row>
    <row r="919" spans="1:9" x14ac:dyDescent="0.25">
      <c r="A919" s="249">
        <v>265</v>
      </c>
      <c r="B919" s="247" t="s">
        <v>124</v>
      </c>
      <c r="C919" s="247" t="s">
        <v>243</v>
      </c>
      <c r="D919" s="247" t="str">
        <f t="shared" si="14"/>
        <v>Lake Placid, NY</v>
      </c>
      <c r="E919" s="261" t="s">
        <v>484</v>
      </c>
      <c r="F919" s="254">
        <v>45931</v>
      </c>
      <c r="G919" s="254">
        <v>46081</v>
      </c>
      <c r="H919" s="257">
        <v>165</v>
      </c>
      <c r="I919" s="257">
        <v>86</v>
      </c>
    </row>
    <row r="920" spans="1:9" x14ac:dyDescent="0.25">
      <c r="A920" s="249">
        <v>265</v>
      </c>
      <c r="B920" s="247" t="s">
        <v>124</v>
      </c>
      <c r="C920" s="247" t="s">
        <v>243</v>
      </c>
      <c r="D920" s="247" t="str">
        <f t="shared" si="14"/>
        <v>Lake Placid, NY</v>
      </c>
      <c r="E920" s="261" t="s">
        <v>484</v>
      </c>
      <c r="F920" s="254">
        <v>46082</v>
      </c>
      <c r="G920" s="254">
        <v>46203</v>
      </c>
      <c r="H920" s="257">
        <v>144</v>
      </c>
      <c r="I920" s="257">
        <v>86</v>
      </c>
    </row>
    <row r="921" spans="1:9" x14ac:dyDescent="0.25">
      <c r="A921" s="249">
        <v>265</v>
      </c>
      <c r="B921" s="247" t="s">
        <v>124</v>
      </c>
      <c r="C921" s="247" t="s">
        <v>243</v>
      </c>
      <c r="D921" s="247" t="str">
        <f t="shared" si="14"/>
        <v>Lake Placid, NY</v>
      </c>
      <c r="E921" s="261" t="s">
        <v>484</v>
      </c>
      <c r="F921" s="254">
        <v>46204</v>
      </c>
      <c r="G921" s="254">
        <v>46265</v>
      </c>
      <c r="H921" s="257">
        <v>238</v>
      </c>
      <c r="I921" s="257">
        <v>86</v>
      </c>
    </row>
    <row r="922" spans="1:9" x14ac:dyDescent="0.25">
      <c r="A922" s="249">
        <v>265</v>
      </c>
      <c r="B922" s="247" t="s">
        <v>124</v>
      </c>
      <c r="C922" s="247" t="s">
        <v>243</v>
      </c>
      <c r="D922" s="247" t="str">
        <f t="shared" si="14"/>
        <v>Lake Placid, NY</v>
      </c>
      <c r="E922" s="261" t="s">
        <v>484</v>
      </c>
      <c r="F922" s="254">
        <v>46266</v>
      </c>
      <c r="G922" s="254">
        <v>46387</v>
      </c>
      <c r="H922" s="257">
        <v>165</v>
      </c>
      <c r="I922" s="257">
        <v>86</v>
      </c>
    </row>
    <row r="923" spans="1:9" x14ac:dyDescent="0.25">
      <c r="A923" s="250">
        <v>266</v>
      </c>
      <c r="B923" s="248" t="s">
        <v>124</v>
      </c>
      <c r="C923" s="248" t="s">
        <v>284</v>
      </c>
      <c r="D923" s="247" t="str">
        <f t="shared" si="14"/>
        <v>New York City, NY</v>
      </c>
      <c r="E923" s="262" t="s">
        <v>547</v>
      </c>
      <c r="F923" s="255">
        <v>45566</v>
      </c>
      <c r="G923" s="255">
        <v>45657</v>
      </c>
      <c r="H923" s="258">
        <v>342</v>
      </c>
      <c r="I923" s="258">
        <v>92</v>
      </c>
    </row>
    <row r="924" spans="1:9" x14ac:dyDescent="0.25">
      <c r="A924" s="250">
        <v>266</v>
      </c>
      <c r="B924" s="248" t="s">
        <v>124</v>
      </c>
      <c r="C924" s="248" t="s">
        <v>284</v>
      </c>
      <c r="D924" s="247" t="str">
        <f t="shared" si="14"/>
        <v>New York City, NY</v>
      </c>
      <c r="E924" s="262" t="s">
        <v>547</v>
      </c>
      <c r="F924" s="255">
        <v>45658</v>
      </c>
      <c r="G924" s="255">
        <v>45716</v>
      </c>
      <c r="H924" s="258">
        <v>179</v>
      </c>
      <c r="I924" s="258">
        <v>92</v>
      </c>
    </row>
    <row r="925" spans="1:9" x14ac:dyDescent="0.25">
      <c r="A925" s="250">
        <v>266</v>
      </c>
      <c r="B925" s="248" t="s">
        <v>124</v>
      </c>
      <c r="C925" s="248" t="s">
        <v>284</v>
      </c>
      <c r="D925" s="247" t="str">
        <f t="shared" si="14"/>
        <v>New York City, NY</v>
      </c>
      <c r="E925" s="262" t="s">
        <v>547</v>
      </c>
      <c r="F925" s="255">
        <v>45717</v>
      </c>
      <c r="G925" s="255">
        <v>45838</v>
      </c>
      <c r="H925" s="258">
        <v>281</v>
      </c>
      <c r="I925" s="258">
        <v>92</v>
      </c>
    </row>
    <row r="926" spans="1:9" x14ac:dyDescent="0.25">
      <c r="A926" s="250">
        <v>266</v>
      </c>
      <c r="B926" s="248" t="s">
        <v>124</v>
      </c>
      <c r="C926" s="248" t="s">
        <v>284</v>
      </c>
      <c r="D926" s="247" t="str">
        <f t="shared" si="14"/>
        <v>New York City, NY</v>
      </c>
      <c r="E926" s="262" t="s">
        <v>547</v>
      </c>
      <c r="F926" s="255">
        <v>45839</v>
      </c>
      <c r="G926" s="255">
        <v>45900</v>
      </c>
      <c r="H926" s="258">
        <v>237</v>
      </c>
      <c r="I926" s="258">
        <v>92</v>
      </c>
    </row>
    <row r="927" spans="1:9" x14ac:dyDescent="0.25">
      <c r="A927" s="250">
        <v>266</v>
      </c>
      <c r="B927" s="248" t="s">
        <v>124</v>
      </c>
      <c r="C927" s="248" t="s">
        <v>284</v>
      </c>
      <c r="D927" s="247" t="str">
        <f t="shared" si="14"/>
        <v>New York City, NY</v>
      </c>
      <c r="E927" s="262" t="s">
        <v>547</v>
      </c>
      <c r="F927" s="255">
        <v>45901</v>
      </c>
      <c r="G927" s="255">
        <v>45930</v>
      </c>
      <c r="H927" s="258">
        <v>342</v>
      </c>
      <c r="I927" s="258">
        <v>92</v>
      </c>
    </row>
    <row r="928" spans="1:9" x14ac:dyDescent="0.25">
      <c r="A928" s="250">
        <v>266</v>
      </c>
      <c r="B928" s="248" t="s">
        <v>124</v>
      </c>
      <c r="C928" s="248" t="s">
        <v>284</v>
      </c>
      <c r="D928" s="247" t="str">
        <f t="shared" si="14"/>
        <v>New York City, NY</v>
      </c>
      <c r="E928" s="262" t="s">
        <v>547</v>
      </c>
      <c r="F928" s="255">
        <v>45931</v>
      </c>
      <c r="G928" s="255">
        <v>46022</v>
      </c>
      <c r="H928" s="258">
        <v>342</v>
      </c>
      <c r="I928" s="258">
        <v>92</v>
      </c>
    </row>
    <row r="929" spans="1:9" x14ac:dyDescent="0.25">
      <c r="A929" s="250">
        <v>266</v>
      </c>
      <c r="B929" s="248" t="s">
        <v>124</v>
      </c>
      <c r="C929" s="248" t="s">
        <v>284</v>
      </c>
      <c r="D929" s="247" t="str">
        <f t="shared" si="14"/>
        <v>New York City, NY</v>
      </c>
      <c r="E929" s="262" t="s">
        <v>547</v>
      </c>
      <c r="F929" s="255">
        <v>46023</v>
      </c>
      <c r="G929" s="255">
        <v>46081</v>
      </c>
      <c r="H929" s="258">
        <v>179</v>
      </c>
      <c r="I929" s="258">
        <v>92</v>
      </c>
    </row>
    <row r="930" spans="1:9" x14ac:dyDescent="0.25">
      <c r="A930" s="250">
        <v>266</v>
      </c>
      <c r="B930" s="248" t="s">
        <v>124</v>
      </c>
      <c r="C930" s="248" t="s">
        <v>284</v>
      </c>
      <c r="D930" s="247" t="str">
        <f t="shared" si="14"/>
        <v>New York City, NY</v>
      </c>
      <c r="E930" s="262" t="s">
        <v>547</v>
      </c>
      <c r="F930" s="255">
        <v>46082</v>
      </c>
      <c r="G930" s="255">
        <v>46203</v>
      </c>
      <c r="H930" s="258">
        <v>281</v>
      </c>
      <c r="I930" s="258">
        <v>92</v>
      </c>
    </row>
    <row r="931" spans="1:9" x14ac:dyDescent="0.25">
      <c r="A931" s="250">
        <v>266</v>
      </c>
      <c r="B931" s="248" t="s">
        <v>124</v>
      </c>
      <c r="C931" s="248" t="s">
        <v>284</v>
      </c>
      <c r="D931" s="247" t="str">
        <f t="shared" si="14"/>
        <v>New York City, NY</v>
      </c>
      <c r="E931" s="262" t="s">
        <v>547</v>
      </c>
      <c r="F931" s="255">
        <v>46204</v>
      </c>
      <c r="G931" s="255">
        <v>46265</v>
      </c>
      <c r="H931" s="258">
        <v>237</v>
      </c>
      <c r="I931" s="258">
        <v>92</v>
      </c>
    </row>
    <row r="932" spans="1:9" x14ac:dyDescent="0.25">
      <c r="A932" s="250">
        <v>266</v>
      </c>
      <c r="B932" s="248" t="s">
        <v>124</v>
      </c>
      <c r="C932" s="248" t="s">
        <v>284</v>
      </c>
      <c r="D932" s="247" t="str">
        <f t="shared" si="14"/>
        <v>New York City, NY</v>
      </c>
      <c r="E932" s="262" t="s">
        <v>547</v>
      </c>
      <c r="F932" s="255">
        <v>46266</v>
      </c>
      <c r="G932" s="255">
        <v>46387</v>
      </c>
      <c r="H932" s="258">
        <v>342</v>
      </c>
      <c r="I932" s="258">
        <v>92</v>
      </c>
    </row>
    <row r="933" spans="1:9" x14ac:dyDescent="0.25">
      <c r="A933" s="249">
        <v>267</v>
      </c>
      <c r="B933" s="247" t="s">
        <v>124</v>
      </c>
      <c r="C933" s="247" t="s">
        <v>286</v>
      </c>
      <c r="D933" s="247" t="str">
        <f t="shared" si="14"/>
        <v>Niagara Falls, NY</v>
      </c>
      <c r="E933" s="261" t="s">
        <v>548</v>
      </c>
      <c r="F933" s="254">
        <v>45566</v>
      </c>
      <c r="G933" s="254">
        <v>45808</v>
      </c>
      <c r="H933" s="257">
        <v>110</v>
      </c>
      <c r="I933" s="257">
        <v>80</v>
      </c>
    </row>
    <row r="934" spans="1:9" x14ac:dyDescent="0.25">
      <c r="A934" s="249">
        <v>267</v>
      </c>
      <c r="B934" s="247" t="s">
        <v>124</v>
      </c>
      <c r="C934" s="247" t="s">
        <v>286</v>
      </c>
      <c r="D934" s="247" t="str">
        <f t="shared" si="14"/>
        <v>Niagara Falls, NY</v>
      </c>
      <c r="E934" s="261" t="s">
        <v>548</v>
      </c>
      <c r="F934" s="254">
        <v>45809</v>
      </c>
      <c r="G934" s="254">
        <v>45900</v>
      </c>
      <c r="H934" s="257">
        <v>142</v>
      </c>
      <c r="I934" s="257">
        <v>80</v>
      </c>
    </row>
    <row r="935" spans="1:9" x14ac:dyDescent="0.25">
      <c r="A935" s="249">
        <v>267</v>
      </c>
      <c r="B935" s="247" t="s">
        <v>124</v>
      </c>
      <c r="C935" s="247" t="s">
        <v>286</v>
      </c>
      <c r="D935" s="247" t="str">
        <f t="shared" si="14"/>
        <v>Niagara Falls, NY</v>
      </c>
      <c r="E935" s="261" t="s">
        <v>548</v>
      </c>
      <c r="F935" s="254">
        <v>45901</v>
      </c>
      <c r="G935" s="254">
        <v>45930</v>
      </c>
      <c r="H935" s="257">
        <v>110</v>
      </c>
      <c r="I935" s="257">
        <v>80</v>
      </c>
    </row>
    <row r="936" spans="1:9" x14ac:dyDescent="0.25">
      <c r="A936" s="249">
        <v>267</v>
      </c>
      <c r="B936" s="247" t="s">
        <v>124</v>
      </c>
      <c r="C936" s="247" t="s">
        <v>286</v>
      </c>
      <c r="D936" s="247" t="str">
        <f t="shared" si="14"/>
        <v>Niagara Falls, NY</v>
      </c>
      <c r="E936" s="261" t="s">
        <v>548</v>
      </c>
      <c r="F936" s="254">
        <v>45931</v>
      </c>
      <c r="G936" s="254">
        <v>46173</v>
      </c>
      <c r="H936" s="257">
        <v>110</v>
      </c>
      <c r="I936" s="257">
        <v>80</v>
      </c>
    </row>
    <row r="937" spans="1:9" x14ac:dyDescent="0.25">
      <c r="A937" s="249">
        <v>267</v>
      </c>
      <c r="B937" s="247" t="s">
        <v>124</v>
      </c>
      <c r="C937" s="247" t="s">
        <v>286</v>
      </c>
      <c r="D937" s="247" t="str">
        <f t="shared" si="14"/>
        <v>Niagara Falls, NY</v>
      </c>
      <c r="E937" s="261" t="s">
        <v>548</v>
      </c>
      <c r="F937" s="254">
        <v>46174</v>
      </c>
      <c r="G937" s="254">
        <v>46265</v>
      </c>
      <c r="H937" s="257">
        <v>142</v>
      </c>
      <c r="I937" s="257">
        <v>80</v>
      </c>
    </row>
    <row r="938" spans="1:9" x14ac:dyDescent="0.25">
      <c r="A938" s="249">
        <v>267</v>
      </c>
      <c r="B938" s="247" t="s">
        <v>124</v>
      </c>
      <c r="C938" s="247" t="s">
        <v>286</v>
      </c>
      <c r="D938" s="247" t="str">
        <f t="shared" si="14"/>
        <v>Niagara Falls, NY</v>
      </c>
      <c r="E938" s="261" t="s">
        <v>548</v>
      </c>
      <c r="F938" s="254">
        <v>46266</v>
      </c>
      <c r="G938" s="254">
        <v>46387</v>
      </c>
      <c r="H938" s="257">
        <v>110</v>
      </c>
      <c r="I938" s="257">
        <v>80</v>
      </c>
    </row>
    <row r="939" spans="1:9" x14ac:dyDescent="0.25">
      <c r="A939" s="250">
        <v>268</v>
      </c>
      <c r="B939" s="248" t="s">
        <v>124</v>
      </c>
      <c r="C939" s="248" t="s">
        <v>288</v>
      </c>
      <c r="D939" s="247" t="str">
        <f t="shared" si="14"/>
        <v>Nyack / Palisades, NY</v>
      </c>
      <c r="E939" s="262" t="s">
        <v>549</v>
      </c>
      <c r="F939" s="255">
        <v>45566</v>
      </c>
      <c r="G939" s="255">
        <v>45930</v>
      </c>
      <c r="H939" s="258">
        <v>129</v>
      </c>
      <c r="I939" s="258">
        <v>80</v>
      </c>
    </row>
    <row r="940" spans="1:9" x14ac:dyDescent="0.25">
      <c r="A940" s="250">
        <v>268</v>
      </c>
      <c r="B940" s="248" t="s">
        <v>124</v>
      </c>
      <c r="C940" s="248" t="s">
        <v>288</v>
      </c>
      <c r="D940" s="247" t="str">
        <f t="shared" si="14"/>
        <v>Nyack / Palisades, NY</v>
      </c>
      <c r="E940" s="262" t="s">
        <v>549</v>
      </c>
      <c r="F940" s="255">
        <v>45931</v>
      </c>
      <c r="G940" s="255">
        <v>46387</v>
      </c>
      <c r="H940" s="258">
        <v>129</v>
      </c>
      <c r="I940" s="258">
        <v>80</v>
      </c>
    </row>
    <row r="941" spans="1:9" x14ac:dyDescent="0.25">
      <c r="A941" s="249">
        <v>270</v>
      </c>
      <c r="B941" s="247" t="s">
        <v>124</v>
      </c>
      <c r="C941" s="247" t="s">
        <v>317</v>
      </c>
      <c r="D941" s="247" t="str">
        <f t="shared" si="14"/>
        <v>Poughkeepsie, NY</v>
      </c>
      <c r="E941" s="261" t="s">
        <v>551</v>
      </c>
      <c r="F941" s="254">
        <v>45566</v>
      </c>
      <c r="G941" s="254">
        <v>45930</v>
      </c>
      <c r="H941" s="257">
        <v>115</v>
      </c>
      <c r="I941" s="257">
        <v>80</v>
      </c>
    </row>
    <row r="942" spans="1:9" x14ac:dyDescent="0.25">
      <c r="A942" s="249">
        <v>270</v>
      </c>
      <c r="B942" s="247" t="s">
        <v>124</v>
      </c>
      <c r="C942" s="247" t="s">
        <v>317</v>
      </c>
      <c r="D942" s="247" t="str">
        <f t="shared" si="14"/>
        <v>Poughkeepsie, NY</v>
      </c>
      <c r="E942" s="261" t="s">
        <v>551</v>
      </c>
      <c r="F942" s="254">
        <v>45931</v>
      </c>
      <c r="G942" s="254">
        <v>46387</v>
      </c>
      <c r="H942" s="257">
        <v>115</v>
      </c>
      <c r="I942" s="257">
        <v>80</v>
      </c>
    </row>
    <row r="943" spans="1:9" x14ac:dyDescent="0.25">
      <c r="A943" s="250">
        <v>271</v>
      </c>
      <c r="B943" s="248" t="s">
        <v>124</v>
      </c>
      <c r="C943" s="248" t="s">
        <v>328</v>
      </c>
      <c r="D943" s="247" t="str">
        <f t="shared" si="14"/>
        <v>Riverhead / Ronkonkoma / Melville, NY</v>
      </c>
      <c r="E943" s="262" t="s">
        <v>552</v>
      </c>
      <c r="F943" s="255">
        <v>45566</v>
      </c>
      <c r="G943" s="255">
        <v>45930</v>
      </c>
      <c r="H943" s="258">
        <v>155</v>
      </c>
      <c r="I943" s="258">
        <v>86</v>
      </c>
    </row>
    <row r="944" spans="1:9" x14ac:dyDescent="0.25">
      <c r="A944" s="250">
        <v>271</v>
      </c>
      <c r="B944" s="248" t="s">
        <v>124</v>
      </c>
      <c r="C944" s="248" t="s">
        <v>328</v>
      </c>
      <c r="D944" s="247" t="str">
        <f t="shared" si="14"/>
        <v>Riverhead / Ronkonkoma / Melville, NY</v>
      </c>
      <c r="E944" s="262" t="s">
        <v>552</v>
      </c>
      <c r="F944" s="255">
        <v>45931</v>
      </c>
      <c r="G944" s="255">
        <v>46387</v>
      </c>
      <c r="H944" s="258">
        <v>155</v>
      </c>
      <c r="I944" s="258">
        <v>86</v>
      </c>
    </row>
    <row r="945" spans="1:9" x14ac:dyDescent="0.25">
      <c r="A945" s="249">
        <v>272</v>
      </c>
      <c r="B945" s="247" t="s">
        <v>124</v>
      </c>
      <c r="C945" s="247" t="s">
        <v>330</v>
      </c>
      <c r="D945" s="247" t="str">
        <f t="shared" si="14"/>
        <v>Rochester, NY</v>
      </c>
      <c r="E945" s="261" t="s">
        <v>456</v>
      </c>
      <c r="F945" s="254">
        <v>45566</v>
      </c>
      <c r="G945" s="254">
        <v>45930</v>
      </c>
      <c r="H945" s="257">
        <v>132</v>
      </c>
      <c r="I945" s="257">
        <v>80</v>
      </c>
    </row>
    <row r="946" spans="1:9" x14ac:dyDescent="0.25">
      <c r="A946" s="249">
        <v>272</v>
      </c>
      <c r="B946" s="247" t="s">
        <v>124</v>
      </c>
      <c r="C946" s="247" t="s">
        <v>330</v>
      </c>
      <c r="D946" s="247" t="str">
        <f t="shared" si="14"/>
        <v>Rochester, NY</v>
      </c>
      <c r="E946" s="261" t="s">
        <v>456</v>
      </c>
      <c r="F946" s="254">
        <v>45931</v>
      </c>
      <c r="G946" s="254">
        <v>46387</v>
      </c>
      <c r="H946" s="257">
        <v>132</v>
      </c>
      <c r="I946" s="257">
        <v>80</v>
      </c>
    </row>
    <row r="947" spans="1:9" x14ac:dyDescent="0.25">
      <c r="A947" s="250">
        <v>273</v>
      </c>
      <c r="B947" s="248" t="s">
        <v>124</v>
      </c>
      <c r="C947" s="248" t="s">
        <v>345</v>
      </c>
      <c r="D947" s="247" t="str">
        <f t="shared" si="14"/>
        <v>Saratoga Springs / Schenectady, NY</v>
      </c>
      <c r="E947" s="262" t="s">
        <v>553</v>
      </c>
      <c r="F947" s="255">
        <v>45566</v>
      </c>
      <c r="G947" s="255">
        <v>45838</v>
      </c>
      <c r="H947" s="258">
        <v>126</v>
      </c>
      <c r="I947" s="258">
        <v>80</v>
      </c>
    </row>
    <row r="948" spans="1:9" x14ac:dyDescent="0.25">
      <c r="A948" s="250">
        <v>273</v>
      </c>
      <c r="B948" s="248" t="s">
        <v>124</v>
      </c>
      <c r="C948" s="248" t="s">
        <v>345</v>
      </c>
      <c r="D948" s="247" t="str">
        <f t="shared" si="14"/>
        <v>Saratoga Springs / Schenectady, NY</v>
      </c>
      <c r="E948" s="262" t="s">
        <v>553</v>
      </c>
      <c r="F948" s="255">
        <v>45839</v>
      </c>
      <c r="G948" s="255">
        <v>45900</v>
      </c>
      <c r="H948" s="258">
        <v>214</v>
      </c>
      <c r="I948" s="258">
        <v>80</v>
      </c>
    </row>
    <row r="949" spans="1:9" x14ac:dyDescent="0.25">
      <c r="A949" s="250">
        <v>273</v>
      </c>
      <c r="B949" s="248" t="s">
        <v>124</v>
      </c>
      <c r="C949" s="248" t="s">
        <v>345</v>
      </c>
      <c r="D949" s="247" t="str">
        <f t="shared" si="14"/>
        <v>Saratoga Springs / Schenectady, NY</v>
      </c>
      <c r="E949" s="262" t="s">
        <v>553</v>
      </c>
      <c r="F949" s="255">
        <v>45901</v>
      </c>
      <c r="G949" s="255">
        <v>45930</v>
      </c>
      <c r="H949" s="258">
        <v>126</v>
      </c>
      <c r="I949" s="258">
        <v>80</v>
      </c>
    </row>
    <row r="950" spans="1:9" x14ac:dyDescent="0.25">
      <c r="A950" s="250">
        <v>273</v>
      </c>
      <c r="B950" s="248" t="s">
        <v>124</v>
      </c>
      <c r="C950" s="248" t="s">
        <v>345</v>
      </c>
      <c r="D950" s="247" t="str">
        <f t="shared" si="14"/>
        <v>Saratoga Springs / Schenectady, NY</v>
      </c>
      <c r="E950" s="262" t="s">
        <v>553</v>
      </c>
      <c r="F950" s="255">
        <v>45931</v>
      </c>
      <c r="G950" s="255">
        <v>46203</v>
      </c>
      <c r="H950" s="258">
        <v>126</v>
      </c>
      <c r="I950" s="258">
        <v>80</v>
      </c>
    </row>
    <row r="951" spans="1:9" x14ac:dyDescent="0.25">
      <c r="A951" s="250">
        <v>273</v>
      </c>
      <c r="B951" s="248" t="s">
        <v>124</v>
      </c>
      <c r="C951" s="248" t="s">
        <v>345</v>
      </c>
      <c r="D951" s="247" t="str">
        <f t="shared" si="14"/>
        <v>Saratoga Springs / Schenectady, NY</v>
      </c>
      <c r="E951" s="262" t="s">
        <v>553</v>
      </c>
      <c r="F951" s="255">
        <v>46204</v>
      </c>
      <c r="G951" s="255">
        <v>46265</v>
      </c>
      <c r="H951" s="258">
        <v>214</v>
      </c>
      <c r="I951" s="258">
        <v>80</v>
      </c>
    </row>
    <row r="952" spans="1:9" x14ac:dyDescent="0.25">
      <c r="A952" s="250">
        <v>273</v>
      </c>
      <c r="B952" s="248" t="s">
        <v>124</v>
      </c>
      <c r="C952" s="248" t="s">
        <v>345</v>
      </c>
      <c r="D952" s="247" t="str">
        <f t="shared" si="14"/>
        <v>Saratoga Springs / Schenectady, NY</v>
      </c>
      <c r="E952" s="262" t="s">
        <v>553</v>
      </c>
      <c r="F952" s="255">
        <v>46266</v>
      </c>
      <c r="G952" s="255">
        <v>46387</v>
      </c>
      <c r="H952" s="258">
        <v>126</v>
      </c>
      <c r="I952" s="258">
        <v>80</v>
      </c>
    </row>
    <row r="953" spans="1:9" x14ac:dyDescent="0.25">
      <c r="A953" s="249">
        <v>274</v>
      </c>
      <c r="B953" s="247" t="s">
        <v>124</v>
      </c>
      <c r="C953" s="247" t="s">
        <v>371</v>
      </c>
      <c r="D953" s="247" t="str">
        <f t="shared" si="14"/>
        <v>Syracuse / Oswego, NY</v>
      </c>
      <c r="E953" s="261" t="s">
        <v>554</v>
      </c>
      <c r="F953" s="254">
        <v>45566</v>
      </c>
      <c r="G953" s="254">
        <v>45930</v>
      </c>
      <c r="H953" s="257">
        <v>122</v>
      </c>
      <c r="I953" s="257">
        <v>80</v>
      </c>
    </row>
    <row r="954" spans="1:9" x14ac:dyDescent="0.25">
      <c r="A954" s="249">
        <v>274</v>
      </c>
      <c r="B954" s="247" t="s">
        <v>124</v>
      </c>
      <c r="C954" s="247" t="s">
        <v>371</v>
      </c>
      <c r="D954" s="247" t="str">
        <f t="shared" si="14"/>
        <v>Syracuse / Oswego, NY</v>
      </c>
      <c r="E954" s="261" t="s">
        <v>554</v>
      </c>
      <c r="F954" s="254">
        <v>45931</v>
      </c>
      <c r="G954" s="254">
        <v>46387</v>
      </c>
      <c r="H954" s="257">
        <v>122</v>
      </c>
      <c r="I954" s="257">
        <v>80</v>
      </c>
    </row>
    <row r="955" spans="1:9" x14ac:dyDescent="0.25">
      <c r="A955" s="250">
        <v>275</v>
      </c>
      <c r="B955" s="248" t="s">
        <v>124</v>
      </c>
      <c r="C955" s="248" t="s">
        <v>377</v>
      </c>
      <c r="D955" s="247" t="str">
        <f t="shared" si="14"/>
        <v>Tarrytown / White Plains / New Rochelle, NY</v>
      </c>
      <c r="E955" s="262" t="s">
        <v>555</v>
      </c>
      <c r="F955" s="255">
        <v>45566</v>
      </c>
      <c r="G955" s="255">
        <v>45930</v>
      </c>
      <c r="H955" s="258">
        <v>161</v>
      </c>
      <c r="I955" s="258">
        <v>92</v>
      </c>
    </row>
    <row r="956" spans="1:9" x14ac:dyDescent="0.25">
      <c r="A956" s="250">
        <v>275</v>
      </c>
      <c r="B956" s="248" t="s">
        <v>124</v>
      </c>
      <c r="C956" s="248" t="s">
        <v>377</v>
      </c>
      <c r="D956" s="247" t="str">
        <f t="shared" si="14"/>
        <v>Tarrytown / White Plains / New Rochelle, NY</v>
      </c>
      <c r="E956" s="262" t="s">
        <v>555</v>
      </c>
      <c r="F956" s="255">
        <v>45931</v>
      </c>
      <c r="G956" s="255">
        <v>46387</v>
      </c>
      <c r="H956" s="258">
        <v>161</v>
      </c>
      <c r="I956" s="258">
        <v>92</v>
      </c>
    </row>
    <row r="957" spans="1:9" x14ac:dyDescent="0.25">
      <c r="A957" s="249">
        <v>276</v>
      </c>
      <c r="B957" s="247" t="s">
        <v>124</v>
      </c>
      <c r="C957" s="247" t="s">
        <v>381</v>
      </c>
      <c r="D957" s="247" t="str">
        <f t="shared" si="14"/>
        <v>Troy , NY</v>
      </c>
      <c r="E957" s="261" t="s">
        <v>556</v>
      </c>
      <c r="F957" s="254">
        <v>45566</v>
      </c>
      <c r="G957" s="254">
        <v>45930</v>
      </c>
      <c r="H957" s="257">
        <v>121</v>
      </c>
      <c r="I957" s="257">
        <v>80</v>
      </c>
    </row>
    <row r="958" spans="1:9" x14ac:dyDescent="0.25">
      <c r="A958" s="249">
        <v>276</v>
      </c>
      <c r="B958" s="247" t="s">
        <v>124</v>
      </c>
      <c r="C958" s="247" t="s">
        <v>381</v>
      </c>
      <c r="D958" s="247" t="str">
        <f t="shared" si="14"/>
        <v>Troy , NY</v>
      </c>
      <c r="E958" s="261" t="s">
        <v>556</v>
      </c>
      <c r="F958" s="254">
        <v>45931</v>
      </c>
      <c r="G958" s="254">
        <v>46387</v>
      </c>
      <c r="H958" s="257">
        <v>121</v>
      </c>
      <c r="I958" s="257">
        <v>80</v>
      </c>
    </row>
    <row r="959" spans="1:9" x14ac:dyDescent="0.25">
      <c r="A959" s="250">
        <v>278</v>
      </c>
      <c r="B959" s="248" t="s">
        <v>124</v>
      </c>
      <c r="C959" s="248" t="s">
        <v>391</v>
      </c>
      <c r="D959" s="247" t="str">
        <f t="shared" si="14"/>
        <v>West Point, NY</v>
      </c>
      <c r="E959" s="262" t="s">
        <v>459</v>
      </c>
      <c r="F959" s="255">
        <v>45566</v>
      </c>
      <c r="G959" s="255">
        <v>45930</v>
      </c>
      <c r="H959" s="258">
        <v>123</v>
      </c>
      <c r="I959" s="258">
        <v>80</v>
      </c>
    </row>
    <row r="960" spans="1:9" x14ac:dyDescent="0.25">
      <c r="A960" s="250">
        <v>278</v>
      </c>
      <c r="B960" s="248" t="s">
        <v>124</v>
      </c>
      <c r="C960" s="248" t="s">
        <v>391</v>
      </c>
      <c r="D960" s="247" t="str">
        <f t="shared" si="14"/>
        <v>West Point, NY</v>
      </c>
      <c r="E960" s="262" t="s">
        <v>459</v>
      </c>
      <c r="F960" s="255">
        <v>45931</v>
      </c>
      <c r="G960" s="255">
        <v>46387</v>
      </c>
      <c r="H960" s="258">
        <v>123</v>
      </c>
      <c r="I960" s="258">
        <v>80</v>
      </c>
    </row>
    <row r="961" spans="1:9" x14ac:dyDescent="0.25">
      <c r="A961" s="249">
        <v>282</v>
      </c>
      <c r="B961" s="247" t="s">
        <v>126</v>
      </c>
      <c r="C961" s="247" t="s">
        <v>164</v>
      </c>
      <c r="D961" s="247" t="str">
        <f t="shared" si="14"/>
        <v>Cincinnati, OH</v>
      </c>
      <c r="E961" s="261" t="s">
        <v>558</v>
      </c>
      <c r="F961" s="254">
        <v>45566</v>
      </c>
      <c r="G961" s="254">
        <v>45930</v>
      </c>
      <c r="H961" s="257">
        <v>163</v>
      </c>
      <c r="I961" s="257">
        <v>86</v>
      </c>
    </row>
    <row r="962" spans="1:9" x14ac:dyDescent="0.25">
      <c r="A962" s="249">
        <v>282</v>
      </c>
      <c r="B962" s="247" t="s">
        <v>126</v>
      </c>
      <c r="C962" s="247" t="s">
        <v>164</v>
      </c>
      <c r="D962" s="247" t="str">
        <f t="shared" si="14"/>
        <v>Cincinnati, OH</v>
      </c>
      <c r="E962" s="261" t="s">
        <v>558</v>
      </c>
      <c r="F962" s="254">
        <v>45931</v>
      </c>
      <c r="G962" s="254">
        <v>46387</v>
      </c>
      <c r="H962" s="257">
        <v>163</v>
      </c>
      <c r="I962" s="257">
        <v>86</v>
      </c>
    </row>
    <row r="963" spans="1:9" x14ac:dyDescent="0.25">
      <c r="A963" s="250">
        <v>283</v>
      </c>
      <c r="B963" s="248" t="s">
        <v>126</v>
      </c>
      <c r="C963" s="248" t="s">
        <v>166</v>
      </c>
      <c r="D963" s="247" t="str">
        <f t="shared" si="14"/>
        <v>Cleveland, OH</v>
      </c>
      <c r="E963" s="262" t="s">
        <v>559</v>
      </c>
      <c r="F963" s="255">
        <v>45566</v>
      </c>
      <c r="G963" s="255">
        <v>45930</v>
      </c>
      <c r="H963" s="258">
        <v>159</v>
      </c>
      <c r="I963" s="258">
        <v>80</v>
      </c>
    </row>
    <row r="964" spans="1:9" x14ac:dyDescent="0.25">
      <c r="A964" s="250">
        <v>283</v>
      </c>
      <c r="B964" s="248" t="s">
        <v>126</v>
      </c>
      <c r="C964" s="248" t="s">
        <v>166</v>
      </c>
      <c r="D964" s="247" t="str">
        <f t="shared" si="14"/>
        <v>Cleveland, OH</v>
      </c>
      <c r="E964" s="262" t="s">
        <v>559</v>
      </c>
      <c r="F964" s="255">
        <v>45931</v>
      </c>
      <c r="G964" s="255">
        <v>46387</v>
      </c>
      <c r="H964" s="258">
        <v>159</v>
      </c>
      <c r="I964" s="258">
        <v>80</v>
      </c>
    </row>
    <row r="965" spans="1:9" x14ac:dyDescent="0.25">
      <c r="A965" s="249">
        <v>284</v>
      </c>
      <c r="B965" s="247" t="s">
        <v>126</v>
      </c>
      <c r="C965" s="247" t="s">
        <v>172</v>
      </c>
      <c r="D965" s="247" t="str">
        <f t="shared" si="14"/>
        <v>Columbus, OH</v>
      </c>
      <c r="E965" s="261" t="s">
        <v>560</v>
      </c>
      <c r="F965" s="254">
        <v>45566</v>
      </c>
      <c r="G965" s="254">
        <v>45930</v>
      </c>
      <c r="H965" s="257">
        <v>131</v>
      </c>
      <c r="I965" s="257">
        <v>80</v>
      </c>
    </row>
    <row r="966" spans="1:9" x14ac:dyDescent="0.25">
      <c r="A966" s="249">
        <v>284</v>
      </c>
      <c r="B966" s="247" t="s">
        <v>126</v>
      </c>
      <c r="C966" s="247" t="s">
        <v>172</v>
      </c>
      <c r="D966" s="247" t="str">
        <f t="shared" si="14"/>
        <v>Columbus, OH</v>
      </c>
      <c r="E966" s="261" t="s">
        <v>560</v>
      </c>
      <c r="F966" s="254">
        <v>45931</v>
      </c>
      <c r="G966" s="254">
        <v>46387</v>
      </c>
      <c r="H966" s="257">
        <v>131</v>
      </c>
      <c r="I966" s="257">
        <v>80</v>
      </c>
    </row>
    <row r="967" spans="1:9" x14ac:dyDescent="0.25">
      <c r="A967" s="250">
        <v>285</v>
      </c>
      <c r="B967" s="248" t="s">
        <v>126</v>
      </c>
      <c r="C967" s="248" t="s">
        <v>178</v>
      </c>
      <c r="D967" s="247" t="str">
        <f t="shared" si="14"/>
        <v>Dayton / Fairborn, OH</v>
      </c>
      <c r="E967" s="262" t="s">
        <v>561</v>
      </c>
      <c r="F967" s="255">
        <v>45566</v>
      </c>
      <c r="G967" s="255">
        <v>45930</v>
      </c>
      <c r="H967" s="258">
        <v>115</v>
      </c>
      <c r="I967" s="258">
        <v>74</v>
      </c>
    </row>
    <row r="968" spans="1:9" x14ac:dyDescent="0.25">
      <c r="A968" s="250">
        <v>285</v>
      </c>
      <c r="B968" s="248" t="s">
        <v>126</v>
      </c>
      <c r="C968" s="248" t="s">
        <v>178</v>
      </c>
      <c r="D968" s="247" t="str">
        <f t="shared" si="14"/>
        <v>Dayton / Fairborn, OH</v>
      </c>
      <c r="E968" s="262" t="s">
        <v>561</v>
      </c>
      <c r="F968" s="255">
        <v>45931</v>
      </c>
      <c r="G968" s="255">
        <v>46387</v>
      </c>
      <c r="H968" s="258">
        <v>115</v>
      </c>
      <c r="I968" s="258">
        <v>74</v>
      </c>
    </row>
    <row r="969" spans="1:9" x14ac:dyDescent="0.25">
      <c r="A969" s="249">
        <v>287</v>
      </c>
      <c r="B969" s="247" t="s">
        <v>126</v>
      </c>
      <c r="C969" s="247" t="s">
        <v>214</v>
      </c>
      <c r="D969" s="247" t="str">
        <f t="shared" si="14"/>
        <v>Hamilton, OH</v>
      </c>
      <c r="E969" s="261" t="s">
        <v>562</v>
      </c>
      <c r="F969" s="254">
        <v>45566</v>
      </c>
      <c r="G969" s="254">
        <v>45930</v>
      </c>
      <c r="H969" s="257">
        <v>124</v>
      </c>
      <c r="I969" s="257">
        <v>74</v>
      </c>
    </row>
    <row r="970" spans="1:9" x14ac:dyDescent="0.25">
      <c r="A970" s="249">
        <v>287</v>
      </c>
      <c r="B970" s="247" t="s">
        <v>126</v>
      </c>
      <c r="C970" s="247" t="s">
        <v>214</v>
      </c>
      <c r="D970" s="247" t="str">
        <f t="shared" si="14"/>
        <v>Hamilton, OH</v>
      </c>
      <c r="E970" s="261" t="s">
        <v>562</v>
      </c>
      <c r="F970" s="254">
        <v>45931</v>
      </c>
      <c r="G970" s="254">
        <v>46387</v>
      </c>
      <c r="H970" s="257">
        <v>124</v>
      </c>
      <c r="I970" s="257">
        <v>74</v>
      </c>
    </row>
    <row r="971" spans="1:9" x14ac:dyDescent="0.25">
      <c r="A971" s="250">
        <v>280</v>
      </c>
      <c r="B971" s="248" t="s">
        <v>126</v>
      </c>
      <c r="C971" s="248" t="s">
        <v>338</v>
      </c>
      <c r="D971" s="247" t="str">
        <f t="shared" ref="D971:D1034" si="15">$C971&amp;","&amp;" "&amp;$B971</f>
        <v>Sandusky, OH</v>
      </c>
      <c r="E971" s="262" t="s">
        <v>543</v>
      </c>
      <c r="F971" s="255">
        <v>45566</v>
      </c>
      <c r="G971" s="255">
        <v>45626</v>
      </c>
      <c r="H971" s="258">
        <v>116</v>
      </c>
      <c r="I971" s="258">
        <v>68</v>
      </c>
    </row>
    <row r="972" spans="1:9" x14ac:dyDescent="0.25">
      <c r="A972" s="250">
        <v>280</v>
      </c>
      <c r="B972" s="248" t="s">
        <v>126</v>
      </c>
      <c r="C972" s="248" t="s">
        <v>338</v>
      </c>
      <c r="D972" s="247" t="str">
        <f t="shared" si="15"/>
        <v>Sandusky, OH</v>
      </c>
      <c r="E972" s="262" t="s">
        <v>543</v>
      </c>
      <c r="F972" s="255">
        <v>45627</v>
      </c>
      <c r="G972" s="255">
        <v>45900</v>
      </c>
      <c r="H972" s="258">
        <v>144</v>
      </c>
      <c r="I972" s="258">
        <v>68</v>
      </c>
    </row>
    <row r="973" spans="1:9" x14ac:dyDescent="0.25">
      <c r="A973" s="250">
        <v>280</v>
      </c>
      <c r="B973" s="248" t="s">
        <v>126</v>
      </c>
      <c r="C973" s="248" t="s">
        <v>338</v>
      </c>
      <c r="D973" s="247" t="str">
        <f t="shared" si="15"/>
        <v>Sandusky, OH</v>
      </c>
      <c r="E973" s="262" t="s">
        <v>543</v>
      </c>
      <c r="F973" s="255">
        <v>45901</v>
      </c>
      <c r="G973" s="255">
        <v>45930</v>
      </c>
      <c r="H973" s="258">
        <v>116</v>
      </c>
      <c r="I973" s="258">
        <v>68</v>
      </c>
    </row>
    <row r="974" spans="1:9" x14ac:dyDescent="0.25">
      <c r="A974" s="250">
        <v>280</v>
      </c>
      <c r="B974" s="248" t="s">
        <v>126</v>
      </c>
      <c r="C974" s="248" t="s">
        <v>338</v>
      </c>
      <c r="D974" s="247" t="str">
        <f t="shared" si="15"/>
        <v>Sandusky, OH</v>
      </c>
      <c r="E974" s="262" t="s">
        <v>543</v>
      </c>
      <c r="F974" s="255">
        <v>45931</v>
      </c>
      <c r="G974" s="255">
        <v>45991</v>
      </c>
      <c r="H974" s="258">
        <v>116</v>
      </c>
      <c r="I974" s="258">
        <v>68</v>
      </c>
    </row>
    <row r="975" spans="1:9" x14ac:dyDescent="0.25">
      <c r="A975" s="250">
        <v>280</v>
      </c>
      <c r="B975" s="248" t="s">
        <v>126</v>
      </c>
      <c r="C975" s="248" t="s">
        <v>338</v>
      </c>
      <c r="D975" s="247" t="str">
        <f t="shared" si="15"/>
        <v>Sandusky, OH</v>
      </c>
      <c r="E975" s="262" t="s">
        <v>543</v>
      </c>
      <c r="F975" s="255">
        <v>45992</v>
      </c>
      <c r="G975" s="255">
        <v>46265</v>
      </c>
      <c r="H975" s="258">
        <v>144</v>
      </c>
      <c r="I975" s="258">
        <v>68</v>
      </c>
    </row>
    <row r="976" spans="1:9" x14ac:dyDescent="0.25">
      <c r="A976" s="250">
        <v>280</v>
      </c>
      <c r="B976" s="248" t="s">
        <v>126</v>
      </c>
      <c r="C976" s="248" t="s">
        <v>338</v>
      </c>
      <c r="D976" s="247" t="str">
        <f t="shared" si="15"/>
        <v>Sandusky, OH</v>
      </c>
      <c r="E976" s="262" t="s">
        <v>543</v>
      </c>
      <c r="F976" s="255">
        <v>46266</v>
      </c>
      <c r="G976" s="255">
        <v>46387</v>
      </c>
      <c r="H976" s="258">
        <v>116</v>
      </c>
      <c r="I976" s="258">
        <v>68</v>
      </c>
    </row>
    <row r="977" spans="1:9" x14ac:dyDescent="0.25">
      <c r="A977" s="249">
        <v>295</v>
      </c>
      <c r="B977" s="247" t="s">
        <v>128</v>
      </c>
      <c r="C977" s="247" t="s">
        <v>294</v>
      </c>
      <c r="D977" s="247" t="str">
        <f t="shared" si="15"/>
        <v>Oklahoma City, OK</v>
      </c>
      <c r="E977" s="261" t="s">
        <v>563</v>
      </c>
      <c r="F977" s="254">
        <v>45566</v>
      </c>
      <c r="G977" s="254">
        <v>45930</v>
      </c>
      <c r="H977" s="257">
        <v>116</v>
      </c>
      <c r="I977" s="257">
        <v>80</v>
      </c>
    </row>
    <row r="978" spans="1:9" x14ac:dyDescent="0.25">
      <c r="A978" s="249">
        <v>295</v>
      </c>
      <c r="B978" s="247" t="s">
        <v>128</v>
      </c>
      <c r="C978" s="247" t="s">
        <v>294</v>
      </c>
      <c r="D978" s="247" t="str">
        <f t="shared" si="15"/>
        <v>Oklahoma City, OK</v>
      </c>
      <c r="E978" s="261" t="s">
        <v>563</v>
      </c>
      <c r="F978" s="254">
        <v>45931</v>
      </c>
      <c r="G978" s="254">
        <v>46387</v>
      </c>
      <c r="H978" s="257">
        <v>116</v>
      </c>
      <c r="I978" s="257">
        <v>80</v>
      </c>
    </row>
    <row r="979" spans="1:9" x14ac:dyDescent="0.25">
      <c r="A979" s="250">
        <v>298</v>
      </c>
      <c r="B979" s="248" t="s">
        <v>130</v>
      </c>
      <c r="C979" s="248" t="s">
        <v>103</v>
      </c>
      <c r="D979" s="247" t="str">
        <f t="shared" si="15"/>
        <v>Beaverton, OR</v>
      </c>
      <c r="E979" s="262" t="s">
        <v>564</v>
      </c>
      <c r="F979" s="255">
        <v>45566</v>
      </c>
      <c r="G979" s="255">
        <v>45930</v>
      </c>
      <c r="H979" s="258">
        <v>132</v>
      </c>
      <c r="I979" s="258">
        <v>80</v>
      </c>
    </row>
    <row r="980" spans="1:9" x14ac:dyDescent="0.25">
      <c r="A980" s="250">
        <v>298</v>
      </c>
      <c r="B980" s="248" t="s">
        <v>130</v>
      </c>
      <c r="C980" s="248" t="s">
        <v>103</v>
      </c>
      <c r="D980" s="247" t="str">
        <f t="shared" si="15"/>
        <v>Beaverton, OR</v>
      </c>
      <c r="E980" s="262" t="s">
        <v>564</v>
      </c>
      <c r="F980" s="255">
        <v>45931</v>
      </c>
      <c r="G980" s="255">
        <v>46387</v>
      </c>
      <c r="H980" s="258">
        <v>132</v>
      </c>
      <c r="I980" s="258">
        <v>80</v>
      </c>
    </row>
    <row r="981" spans="1:9" x14ac:dyDescent="0.25">
      <c r="A981" s="249">
        <v>299</v>
      </c>
      <c r="B981" s="247" t="s">
        <v>130</v>
      </c>
      <c r="C981" s="247" t="s">
        <v>105</v>
      </c>
      <c r="D981" s="247" t="str">
        <f t="shared" si="15"/>
        <v>Bend, OR</v>
      </c>
      <c r="E981" s="261" t="s">
        <v>565</v>
      </c>
      <c r="F981" s="254">
        <v>45566</v>
      </c>
      <c r="G981" s="254">
        <v>45808</v>
      </c>
      <c r="H981" s="257">
        <v>125</v>
      </c>
      <c r="I981" s="257">
        <v>86</v>
      </c>
    </row>
    <row r="982" spans="1:9" x14ac:dyDescent="0.25">
      <c r="A982" s="249">
        <v>299</v>
      </c>
      <c r="B982" s="247" t="s">
        <v>130</v>
      </c>
      <c r="C982" s="247" t="s">
        <v>105</v>
      </c>
      <c r="D982" s="247" t="str">
        <f t="shared" si="15"/>
        <v>Bend, OR</v>
      </c>
      <c r="E982" s="261" t="s">
        <v>565</v>
      </c>
      <c r="F982" s="254">
        <v>45809</v>
      </c>
      <c r="G982" s="254">
        <v>45900</v>
      </c>
      <c r="H982" s="257">
        <v>192</v>
      </c>
      <c r="I982" s="257">
        <v>86</v>
      </c>
    </row>
    <row r="983" spans="1:9" x14ac:dyDescent="0.25">
      <c r="A983" s="249">
        <v>299</v>
      </c>
      <c r="B983" s="247" t="s">
        <v>130</v>
      </c>
      <c r="C983" s="247" t="s">
        <v>105</v>
      </c>
      <c r="D983" s="247" t="str">
        <f t="shared" si="15"/>
        <v>Bend, OR</v>
      </c>
      <c r="E983" s="261" t="s">
        <v>565</v>
      </c>
      <c r="F983" s="254">
        <v>45901</v>
      </c>
      <c r="G983" s="254">
        <v>45930</v>
      </c>
      <c r="H983" s="257">
        <v>125</v>
      </c>
      <c r="I983" s="257">
        <v>86</v>
      </c>
    </row>
    <row r="984" spans="1:9" x14ac:dyDescent="0.25">
      <c r="A984" s="249">
        <v>299</v>
      </c>
      <c r="B984" s="247" t="s">
        <v>130</v>
      </c>
      <c r="C984" s="247" t="s">
        <v>105</v>
      </c>
      <c r="D984" s="247" t="str">
        <f t="shared" si="15"/>
        <v>Bend, OR</v>
      </c>
      <c r="E984" s="261" t="s">
        <v>565</v>
      </c>
      <c r="F984" s="254">
        <v>45931</v>
      </c>
      <c r="G984" s="254">
        <v>46173</v>
      </c>
      <c r="H984" s="257">
        <v>125</v>
      </c>
      <c r="I984" s="257">
        <v>86</v>
      </c>
    </row>
    <row r="985" spans="1:9" x14ac:dyDescent="0.25">
      <c r="A985" s="249">
        <v>299</v>
      </c>
      <c r="B985" s="247" t="s">
        <v>130</v>
      </c>
      <c r="C985" s="247" t="s">
        <v>105</v>
      </c>
      <c r="D985" s="247" t="str">
        <f t="shared" si="15"/>
        <v>Bend, OR</v>
      </c>
      <c r="E985" s="261" t="s">
        <v>565</v>
      </c>
      <c r="F985" s="254">
        <v>46174</v>
      </c>
      <c r="G985" s="254">
        <v>46265</v>
      </c>
      <c r="H985" s="257">
        <v>192</v>
      </c>
      <c r="I985" s="257">
        <v>86</v>
      </c>
    </row>
    <row r="986" spans="1:9" x14ac:dyDescent="0.25">
      <c r="A986" s="249">
        <v>299</v>
      </c>
      <c r="B986" s="247" t="s">
        <v>130</v>
      </c>
      <c r="C986" s="247" t="s">
        <v>105</v>
      </c>
      <c r="D986" s="247" t="str">
        <f t="shared" si="15"/>
        <v>Bend, OR</v>
      </c>
      <c r="E986" s="261" t="s">
        <v>565</v>
      </c>
      <c r="F986" s="254">
        <v>46266</v>
      </c>
      <c r="G986" s="254">
        <v>46387</v>
      </c>
      <c r="H986" s="257">
        <v>125</v>
      </c>
      <c r="I986" s="257">
        <v>86</v>
      </c>
    </row>
    <row r="987" spans="1:9" x14ac:dyDescent="0.25">
      <c r="A987" s="250">
        <v>300</v>
      </c>
      <c r="B987" s="248" t="s">
        <v>130</v>
      </c>
      <c r="C987" s="248" t="s">
        <v>165</v>
      </c>
      <c r="D987" s="247" t="str">
        <f t="shared" si="15"/>
        <v>Clackamas, OR</v>
      </c>
      <c r="E987" s="262" t="s">
        <v>165</v>
      </c>
      <c r="F987" s="255">
        <v>45566</v>
      </c>
      <c r="G987" s="255">
        <v>45930</v>
      </c>
      <c r="H987" s="258">
        <v>136</v>
      </c>
      <c r="I987" s="258">
        <v>80</v>
      </c>
    </row>
    <row r="988" spans="1:9" x14ac:dyDescent="0.25">
      <c r="A988" s="250">
        <v>300</v>
      </c>
      <c r="B988" s="248" t="s">
        <v>130</v>
      </c>
      <c r="C988" s="248" t="s">
        <v>165</v>
      </c>
      <c r="D988" s="247" t="str">
        <f t="shared" si="15"/>
        <v>Clackamas, OR</v>
      </c>
      <c r="E988" s="262" t="s">
        <v>165</v>
      </c>
      <c r="F988" s="255">
        <v>45931</v>
      </c>
      <c r="G988" s="255">
        <v>46387</v>
      </c>
      <c r="H988" s="258">
        <v>136</v>
      </c>
      <c r="I988" s="258">
        <v>80</v>
      </c>
    </row>
    <row r="989" spans="1:9" x14ac:dyDescent="0.25">
      <c r="A989" s="249">
        <v>302</v>
      </c>
      <c r="B989" s="247" t="s">
        <v>130</v>
      </c>
      <c r="C989" s="247" t="s">
        <v>193</v>
      </c>
      <c r="D989" s="247" t="str">
        <f t="shared" si="15"/>
        <v>Eugene / Florence, OR</v>
      </c>
      <c r="E989" s="261" t="s">
        <v>566</v>
      </c>
      <c r="F989" s="254">
        <v>45566</v>
      </c>
      <c r="G989" s="254">
        <v>45808</v>
      </c>
      <c r="H989" s="257">
        <v>132</v>
      </c>
      <c r="I989" s="257">
        <v>80</v>
      </c>
    </row>
    <row r="990" spans="1:9" x14ac:dyDescent="0.25">
      <c r="A990" s="249">
        <v>302</v>
      </c>
      <c r="B990" s="247" t="s">
        <v>130</v>
      </c>
      <c r="C990" s="247" t="s">
        <v>193</v>
      </c>
      <c r="D990" s="247" t="str">
        <f t="shared" si="15"/>
        <v>Eugene / Florence, OR</v>
      </c>
      <c r="E990" s="261" t="s">
        <v>566</v>
      </c>
      <c r="F990" s="254">
        <v>45809</v>
      </c>
      <c r="G990" s="254">
        <v>45869</v>
      </c>
      <c r="H990" s="257">
        <v>192</v>
      </c>
      <c r="I990" s="257">
        <v>80</v>
      </c>
    </row>
    <row r="991" spans="1:9" x14ac:dyDescent="0.25">
      <c r="A991" s="249">
        <v>302</v>
      </c>
      <c r="B991" s="247" t="s">
        <v>130</v>
      </c>
      <c r="C991" s="247" t="s">
        <v>193</v>
      </c>
      <c r="D991" s="247" t="str">
        <f t="shared" si="15"/>
        <v>Eugene / Florence, OR</v>
      </c>
      <c r="E991" s="261" t="s">
        <v>566</v>
      </c>
      <c r="F991" s="254">
        <v>45870</v>
      </c>
      <c r="G991" s="254">
        <v>45930</v>
      </c>
      <c r="H991" s="257">
        <v>162</v>
      </c>
      <c r="I991" s="257">
        <v>80</v>
      </c>
    </row>
    <row r="992" spans="1:9" x14ac:dyDescent="0.25">
      <c r="A992" s="249">
        <v>302</v>
      </c>
      <c r="B992" s="247" t="s">
        <v>130</v>
      </c>
      <c r="C992" s="247" t="s">
        <v>193</v>
      </c>
      <c r="D992" s="247" t="str">
        <f t="shared" si="15"/>
        <v>Eugene / Florence, OR</v>
      </c>
      <c r="E992" s="261" t="s">
        <v>566</v>
      </c>
      <c r="F992" s="254">
        <v>45931</v>
      </c>
      <c r="G992" s="254">
        <v>46173</v>
      </c>
      <c r="H992" s="257">
        <v>132</v>
      </c>
      <c r="I992" s="257">
        <v>80</v>
      </c>
    </row>
    <row r="993" spans="1:9" x14ac:dyDescent="0.25">
      <c r="A993" s="249">
        <v>302</v>
      </c>
      <c r="B993" s="247" t="s">
        <v>130</v>
      </c>
      <c r="C993" s="247" t="s">
        <v>193</v>
      </c>
      <c r="D993" s="247" t="str">
        <f t="shared" si="15"/>
        <v>Eugene / Florence, OR</v>
      </c>
      <c r="E993" s="261" t="s">
        <v>566</v>
      </c>
      <c r="F993" s="254">
        <v>46174</v>
      </c>
      <c r="G993" s="254">
        <v>46234</v>
      </c>
      <c r="H993" s="257">
        <v>192</v>
      </c>
      <c r="I993" s="257">
        <v>80</v>
      </c>
    </row>
    <row r="994" spans="1:9" x14ac:dyDescent="0.25">
      <c r="A994" s="249">
        <v>302</v>
      </c>
      <c r="B994" s="247" t="s">
        <v>130</v>
      </c>
      <c r="C994" s="247" t="s">
        <v>193</v>
      </c>
      <c r="D994" s="247" t="str">
        <f t="shared" si="15"/>
        <v>Eugene / Florence, OR</v>
      </c>
      <c r="E994" s="261" t="s">
        <v>566</v>
      </c>
      <c r="F994" s="254">
        <v>46235</v>
      </c>
      <c r="G994" s="254">
        <v>46387</v>
      </c>
      <c r="H994" s="257">
        <v>162</v>
      </c>
      <c r="I994" s="257">
        <v>80</v>
      </c>
    </row>
    <row r="995" spans="1:9" x14ac:dyDescent="0.25">
      <c r="A995" s="250">
        <v>304</v>
      </c>
      <c r="B995" s="248" t="s">
        <v>130</v>
      </c>
      <c r="C995" s="248" t="s">
        <v>249</v>
      </c>
      <c r="D995" s="247" t="str">
        <f t="shared" si="15"/>
        <v>Lincoln City, OR</v>
      </c>
      <c r="E995" s="262" t="s">
        <v>567</v>
      </c>
      <c r="F995" s="255">
        <v>45566</v>
      </c>
      <c r="G995" s="255">
        <v>45838</v>
      </c>
      <c r="H995" s="258">
        <v>120</v>
      </c>
      <c r="I995" s="258">
        <v>92</v>
      </c>
    </row>
    <row r="996" spans="1:9" x14ac:dyDescent="0.25">
      <c r="A996" s="250">
        <v>304</v>
      </c>
      <c r="B996" s="248" t="s">
        <v>130</v>
      </c>
      <c r="C996" s="248" t="s">
        <v>249</v>
      </c>
      <c r="D996" s="247" t="str">
        <f t="shared" si="15"/>
        <v>Lincoln City, OR</v>
      </c>
      <c r="E996" s="262" t="s">
        <v>567</v>
      </c>
      <c r="F996" s="255">
        <v>45839</v>
      </c>
      <c r="G996" s="255">
        <v>45900</v>
      </c>
      <c r="H996" s="258">
        <v>167</v>
      </c>
      <c r="I996" s="258">
        <v>92</v>
      </c>
    </row>
    <row r="997" spans="1:9" x14ac:dyDescent="0.25">
      <c r="A997" s="250">
        <v>304</v>
      </c>
      <c r="B997" s="248" t="s">
        <v>130</v>
      </c>
      <c r="C997" s="248" t="s">
        <v>249</v>
      </c>
      <c r="D997" s="247" t="str">
        <f t="shared" si="15"/>
        <v>Lincoln City, OR</v>
      </c>
      <c r="E997" s="262" t="s">
        <v>567</v>
      </c>
      <c r="F997" s="255">
        <v>45901</v>
      </c>
      <c r="G997" s="255">
        <v>45930</v>
      </c>
      <c r="H997" s="258">
        <v>120</v>
      </c>
      <c r="I997" s="258">
        <v>92</v>
      </c>
    </row>
    <row r="998" spans="1:9" x14ac:dyDescent="0.25">
      <c r="A998" s="250">
        <v>304</v>
      </c>
      <c r="B998" s="248" t="s">
        <v>130</v>
      </c>
      <c r="C998" s="248" t="s">
        <v>249</v>
      </c>
      <c r="D998" s="247" t="str">
        <f t="shared" si="15"/>
        <v>Lincoln City, OR</v>
      </c>
      <c r="E998" s="262" t="s">
        <v>567</v>
      </c>
      <c r="F998" s="255">
        <v>45931</v>
      </c>
      <c r="G998" s="255">
        <v>46203</v>
      </c>
      <c r="H998" s="258">
        <v>120</v>
      </c>
      <c r="I998" s="258">
        <v>92</v>
      </c>
    </row>
    <row r="999" spans="1:9" x14ac:dyDescent="0.25">
      <c r="A999" s="250">
        <v>304</v>
      </c>
      <c r="B999" s="248" t="s">
        <v>130</v>
      </c>
      <c r="C999" s="248" t="s">
        <v>249</v>
      </c>
      <c r="D999" s="247" t="str">
        <f t="shared" si="15"/>
        <v>Lincoln City, OR</v>
      </c>
      <c r="E999" s="262" t="s">
        <v>567</v>
      </c>
      <c r="F999" s="255">
        <v>46204</v>
      </c>
      <c r="G999" s="255">
        <v>46265</v>
      </c>
      <c r="H999" s="258">
        <v>167</v>
      </c>
      <c r="I999" s="258">
        <v>92</v>
      </c>
    </row>
    <row r="1000" spans="1:9" x14ac:dyDescent="0.25">
      <c r="A1000" s="250">
        <v>304</v>
      </c>
      <c r="B1000" s="248" t="s">
        <v>130</v>
      </c>
      <c r="C1000" s="248" t="s">
        <v>249</v>
      </c>
      <c r="D1000" s="247" t="str">
        <f t="shared" si="15"/>
        <v>Lincoln City, OR</v>
      </c>
      <c r="E1000" s="262" t="s">
        <v>567</v>
      </c>
      <c r="F1000" s="255">
        <v>46266</v>
      </c>
      <c r="G1000" s="255">
        <v>46387</v>
      </c>
      <c r="H1000" s="258">
        <v>120</v>
      </c>
      <c r="I1000" s="258">
        <v>92</v>
      </c>
    </row>
    <row r="1001" spans="1:9" x14ac:dyDescent="0.25">
      <c r="A1001" s="249">
        <v>305</v>
      </c>
      <c r="B1001" s="247" t="s">
        <v>130</v>
      </c>
      <c r="C1001" s="247" t="s">
        <v>315</v>
      </c>
      <c r="D1001" s="247" t="str">
        <f t="shared" si="15"/>
        <v>Portland, OR</v>
      </c>
      <c r="E1001" s="261" t="s">
        <v>568</v>
      </c>
      <c r="F1001" s="254">
        <v>45566</v>
      </c>
      <c r="G1001" s="254">
        <v>45930</v>
      </c>
      <c r="H1001" s="257">
        <v>155</v>
      </c>
      <c r="I1001" s="257">
        <v>86</v>
      </c>
    </row>
    <row r="1002" spans="1:9" x14ac:dyDescent="0.25">
      <c r="A1002" s="249">
        <v>305</v>
      </c>
      <c r="B1002" s="247" t="s">
        <v>130</v>
      </c>
      <c r="C1002" s="247" t="s">
        <v>315</v>
      </c>
      <c r="D1002" s="247" t="str">
        <f t="shared" si="15"/>
        <v>Portland, OR</v>
      </c>
      <c r="E1002" s="261" t="s">
        <v>568</v>
      </c>
      <c r="F1002" s="254">
        <v>45931</v>
      </c>
      <c r="G1002" s="254">
        <v>46387</v>
      </c>
      <c r="H1002" s="257">
        <v>155</v>
      </c>
      <c r="I1002" s="257">
        <v>86</v>
      </c>
    </row>
    <row r="1003" spans="1:9" x14ac:dyDescent="0.25">
      <c r="A1003" s="250">
        <v>306</v>
      </c>
      <c r="B1003" s="248" t="s">
        <v>130</v>
      </c>
      <c r="C1003" s="248" t="s">
        <v>347</v>
      </c>
      <c r="D1003" s="247" t="str">
        <f t="shared" si="15"/>
        <v>Seaside, OR</v>
      </c>
      <c r="E1003" s="262" t="s">
        <v>569</v>
      </c>
      <c r="F1003" s="255">
        <v>45566</v>
      </c>
      <c r="G1003" s="255">
        <v>45838</v>
      </c>
      <c r="H1003" s="258">
        <v>141</v>
      </c>
      <c r="I1003" s="258">
        <v>86</v>
      </c>
    </row>
    <row r="1004" spans="1:9" x14ac:dyDescent="0.25">
      <c r="A1004" s="250">
        <v>306</v>
      </c>
      <c r="B1004" s="248" t="s">
        <v>130</v>
      </c>
      <c r="C1004" s="248" t="s">
        <v>347</v>
      </c>
      <c r="D1004" s="247" t="str">
        <f t="shared" si="15"/>
        <v>Seaside, OR</v>
      </c>
      <c r="E1004" s="262" t="s">
        <v>569</v>
      </c>
      <c r="F1004" s="255">
        <v>45839</v>
      </c>
      <c r="G1004" s="255">
        <v>45900</v>
      </c>
      <c r="H1004" s="258">
        <v>236</v>
      </c>
      <c r="I1004" s="258">
        <v>86</v>
      </c>
    </row>
    <row r="1005" spans="1:9" x14ac:dyDescent="0.25">
      <c r="A1005" s="250">
        <v>306</v>
      </c>
      <c r="B1005" s="248" t="s">
        <v>130</v>
      </c>
      <c r="C1005" s="248" t="s">
        <v>347</v>
      </c>
      <c r="D1005" s="247" t="str">
        <f t="shared" si="15"/>
        <v>Seaside, OR</v>
      </c>
      <c r="E1005" s="262" t="s">
        <v>569</v>
      </c>
      <c r="F1005" s="255">
        <v>45901</v>
      </c>
      <c r="G1005" s="255">
        <v>45930</v>
      </c>
      <c r="H1005" s="258">
        <v>141</v>
      </c>
      <c r="I1005" s="258">
        <v>86</v>
      </c>
    </row>
    <row r="1006" spans="1:9" x14ac:dyDescent="0.25">
      <c r="A1006" s="250">
        <v>306</v>
      </c>
      <c r="B1006" s="248" t="s">
        <v>130</v>
      </c>
      <c r="C1006" s="248" t="s">
        <v>347</v>
      </c>
      <c r="D1006" s="247" t="str">
        <f t="shared" si="15"/>
        <v>Seaside, OR</v>
      </c>
      <c r="E1006" s="262" t="s">
        <v>569</v>
      </c>
      <c r="F1006" s="255">
        <v>45931</v>
      </c>
      <c r="G1006" s="255">
        <v>46203</v>
      </c>
      <c r="H1006" s="258">
        <v>141</v>
      </c>
      <c r="I1006" s="258">
        <v>86</v>
      </c>
    </row>
    <row r="1007" spans="1:9" x14ac:dyDescent="0.25">
      <c r="A1007" s="250">
        <v>306</v>
      </c>
      <c r="B1007" s="248" t="s">
        <v>130</v>
      </c>
      <c r="C1007" s="248" t="s">
        <v>347</v>
      </c>
      <c r="D1007" s="247" t="str">
        <f t="shared" si="15"/>
        <v>Seaside, OR</v>
      </c>
      <c r="E1007" s="262" t="s">
        <v>569</v>
      </c>
      <c r="F1007" s="255">
        <v>46204</v>
      </c>
      <c r="G1007" s="255">
        <v>46265</v>
      </c>
      <c r="H1007" s="258">
        <v>236</v>
      </c>
      <c r="I1007" s="258">
        <v>86</v>
      </c>
    </row>
    <row r="1008" spans="1:9" x14ac:dyDescent="0.25">
      <c r="A1008" s="250">
        <v>306</v>
      </c>
      <c r="B1008" s="248" t="s">
        <v>130</v>
      </c>
      <c r="C1008" s="248" t="s">
        <v>347</v>
      </c>
      <c r="D1008" s="247" t="str">
        <f t="shared" si="15"/>
        <v>Seaside, OR</v>
      </c>
      <c r="E1008" s="262" t="s">
        <v>569</v>
      </c>
      <c r="F1008" s="255">
        <v>46266</v>
      </c>
      <c r="G1008" s="255">
        <v>46387</v>
      </c>
      <c r="H1008" s="258">
        <v>141</v>
      </c>
      <c r="I1008" s="258">
        <v>86</v>
      </c>
    </row>
    <row r="1009" spans="1:9" x14ac:dyDescent="0.25">
      <c r="A1009" s="249">
        <v>307</v>
      </c>
      <c r="B1009" s="247" t="s">
        <v>132</v>
      </c>
      <c r="C1009" s="247" t="s">
        <v>68</v>
      </c>
      <c r="D1009" s="247" t="str">
        <f t="shared" si="15"/>
        <v>Allentown / Easton / Bethlehem, PA</v>
      </c>
      <c r="E1009" s="261" t="s">
        <v>570</v>
      </c>
      <c r="F1009" s="254">
        <v>45566</v>
      </c>
      <c r="G1009" s="254">
        <v>45930</v>
      </c>
      <c r="H1009" s="257">
        <v>115</v>
      </c>
      <c r="I1009" s="257">
        <v>74</v>
      </c>
    </row>
    <row r="1010" spans="1:9" x14ac:dyDescent="0.25">
      <c r="A1010" s="249">
        <v>307</v>
      </c>
      <c r="B1010" s="247" t="s">
        <v>132</v>
      </c>
      <c r="C1010" s="247" t="s">
        <v>68</v>
      </c>
      <c r="D1010" s="247" t="str">
        <f t="shared" si="15"/>
        <v>Allentown / Easton / Bethlehem, PA</v>
      </c>
      <c r="E1010" s="261" t="s">
        <v>570</v>
      </c>
      <c r="F1010" s="254">
        <v>45931</v>
      </c>
      <c r="G1010" s="254">
        <v>46387</v>
      </c>
      <c r="H1010" s="257">
        <v>115</v>
      </c>
      <c r="I1010" s="257">
        <v>74</v>
      </c>
    </row>
    <row r="1011" spans="1:9" x14ac:dyDescent="0.25">
      <c r="A1011" s="250">
        <v>313</v>
      </c>
      <c r="B1011" s="248" t="s">
        <v>132</v>
      </c>
      <c r="C1011" s="248" t="s">
        <v>137</v>
      </c>
      <c r="D1011" s="247" t="str">
        <f t="shared" si="15"/>
        <v>Bucks, PA</v>
      </c>
      <c r="E1011" s="262" t="s">
        <v>137</v>
      </c>
      <c r="F1011" s="255">
        <v>45566</v>
      </c>
      <c r="G1011" s="255">
        <v>45930</v>
      </c>
      <c r="H1011" s="258">
        <v>119</v>
      </c>
      <c r="I1011" s="258">
        <v>80</v>
      </c>
    </row>
    <row r="1012" spans="1:9" x14ac:dyDescent="0.25">
      <c r="A1012" s="250">
        <v>313</v>
      </c>
      <c r="B1012" s="248" t="s">
        <v>132</v>
      </c>
      <c r="C1012" s="248" t="s">
        <v>137</v>
      </c>
      <c r="D1012" s="247" t="str">
        <f t="shared" si="15"/>
        <v>Bucks, PA</v>
      </c>
      <c r="E1012" s="262" t="s">
        <v>137</v>
      </c>
      <c r="F1012" s="255">
        <v>45931</v>
      </c>
      <c r="G1012" s="255">
        <v>46387</v>
      </c>
      <c r="H1012" s="258">
        <v>119</v>
      </c>
      <c r="I1012" s="258">
        <v>80</v>
      </c>
    </row>
    <row r="1013" spans="1:9" x14ac:dyDescent="0.25">
      <c r="A1013" s="249">
        <v>309</v>
      </c>
      <c r="B1013" s="247" t="s">
        <v>132</v>
      </c>
      <c r="C1013" s="247" t="s">
        <v>162</v>
      </c>
      <c r="D1013" s="247" t="str">
        <f t="shared" si="15"/>
        <v>Chester / Radnor / Essington, PA</v>
      </c>
      <c r="E1013" s="261" t="s">
        <v>571</v>
      </c>
      <c r="F1013" s="254">
        <v>45566</v>
      </c>
      <c r="G1013" s="254">
        <v>45930</v>
      </c>
      <c r="H1013" s="257">
        <v>127</v>
      </c>
      <c r="I1013" s="257">
        <v>80</v>
      </c>
    </row>
    <row r="1014" spans="1:9" x14ac:dyDescent="0.25">
      <c r="A1014" s="249">
        <v>309</v>
      </c>
      <c r="B1014" s="247" t="s">
        <v>132</v>
      </c>
      <c r="C1014" s="247" t="s">
        <v>162</v>
      </c>
      <c r="D1014" s="247" t="str">
        <f t="shared" si="15"/>
        <v>Chester / Radnor / Essington, PA</v>
      </c>
      <c r="E1014" s="261" t="s">
        <v>571</v>
      </c>
      <c r="F1014" s="254">
        <v>45931</v>
      </c>
      <c r="G1014" s="254">
        <v>46387</v>
      </c>
      <c r="H1014" s="257">
        <v>127</v>
      </c>
      <c r="I1014" s="257">
        <v>80</v>
      </c>
    </row>
    <row r="1015" spans="1:9" x14ac:dyDescent="0.25">
      <c r="A1015" s="250">
        <v>311</v>
      </c>
      <c r="B1015" s="248" t="s">
        <v>132</v>
      </c>
      <c r="C1015" s="248" t="s">
        <v>206</v>
      </c>
      <c r="D1015" s="247" t="str">
        <f t="shared" si="15"/>
        <v>Gettysburg, PA</v>
      </c>
      <c r="E1015" s="262" t="s">
        <v>572</v>
      </c>
      <c r="F1015" s="255">
        <v>45566</v>
      </c>
      <c r="G1015" s="255">
        <v>45596</v>
      </c>
      <c r="H1015" s="258">
        <v>122</v>
      </c>
      <c r="I1015" s="258">
        <v>68</v>
      </c>
    </row>
    <row r="1016" spans="1:9" x14ac:dyDescent="0.25">
      <c r="A1016" s="250">
        <v>311</v>
      </c>
      <c r="B1016" s="248" t="s">
        <v>132</v>
      </c>
      <c r="C1016" s="248" t="s">
        <v>206</v>
      </c>
      <c r="D1016" s="247" t="str">
        <f t="shared" si="15"/>
        <v>Gettysburg, PA</v>
      </c>
      <c r="E1016" s="262" t="s">
        <v>572</v>
      </c>
      <c r="F1016" s="255">
        <v>45597</v>
      </c>
      <c r="G1016" s="255">
        <v>45747</v>
      </c>
      <c r="H1016" s="258">
        <v>110</v>
      </c>
      <c r="I1016" s="258">
        <v>68</v>
      </c>
    </row>
    <row r="1017" spans="1:9" x14ac:dyDescent="0.25">
      <c r="A1017" s="250">
        <v>311</v>
      </c>
      <c r="B1017" s="248" t="s">
        <v>132</v>
      </c>
      <c r="C1017" s="248" t="s">
        <v>206</v>
      </c>
      <c r="D1017" s="247" t="str">
        <f t="shared" si="15"/>
        <v>Gettysburg, PA</v>
      </c>
      <c r="E1017" s="262" t="s">
        <v>572</v>
      </c>
      <c r="F1017" s="255">
        <v>45748</v>
      </c>
      <c r="G1017" s="255">
        <v>45930</v>
      </c>
      <c r="H1017" s="258">
        <v>122</v>
      </c>
      <c r="I1017" s="258">
        <v>68</v>
      </c>
    </row>
    <row r="1018" spans="1:9" x14ac:dyDescent="0.25">
      <c r="A1018" s="250">
        <v>311</v>
      </c>
      <c r="B1018" s="248" t="s">
        <v>132</v>
      </c>
      <c r="C1018" s="248" t="s">
        <v>206</v>
      </c>
      <c r="D1018" s="247" t="str">
        <f t="shared" si="15"/>
        <v>Gettysburg, PA</v>
      </c>
      <c r="E1018" s="262" t="s">
        <v>572</v>
      </c>
      <c r="F1018" s="255">
        <v>45931</v>
      </c>
      <c r="G1018" s="255">
        <v>45961</v>
      </c>
      <c r="H1018" s="258">
        <v>122</v>
      </c>
      <c r="I1018" s="258">
        <v>68</v>
      </c>
    </row>
    <row r="1019" spans="1:9" x14ac:dyDescent="0.25">
      <c r="A1019" s="250">
        <v>311</v>
      </c>
      <c r="B1019" s="248" t="s">
        <v>132</v>
      </c>
      <c r="C1019" s="248" t="s">
        <v>206</v>
      </c>
      <c r="D1019" s="247" t="str">
        <f t="shared" si="15"/>
        <v>Gettysburg, PA</v>
      </c>
      <c r="E1019" s="262" t="s">
        <v>572</v>
      </c>
      <c r="F1019" s="255">
        <v>45962</v>
      </c>
      <c r="G1019" s="255">
        <v>46112</v>
      </c>
      <c r="H1019" s="258">
        <v>110</v>
      </c>
      <c r="I1019" s="258">
        <v>68</v>
      </c>
    </row>
    <row r="1020" spans="1:9" x14ac:dyDescent="0.25">
      <c r="A1020" s="250">
        <v>311</v>
      </c>
      <c r="B1020" s="248" t="s">
        <v>132</v>
      </c>
      <c r="C1020" s="248" t="s">
        <v>206</v>
      </c>
      <c r="D1020" s="247" t="str">
        <f t="shared" si="15"/>
        <v>Gettysburg, PA</v>
      </c>
      <c r="E1020" s="262" t="s">
        <v>572</v>
      </c>
      <c r="F1020" s="255">
        <v>46113</v>
      </c>
      <c r="G1020" s="255">
        <v>46387</v>
      </c>
      <c r="H1020" s="258">
        <v>122</v>
      </c>
      <c r="I1020" s="258">
        <v>68</v>
      </c>
    </row>
    <row r="1021" spans="1:9" x14ac:dyDescent="0.25">
      <c r="A1021" s="249">
        <v>312</v>
      </c>
      <c r="B1021" s="247" t="s">
        <v>132</v>
      </c>
      <c r="C1021" s="247" t="s">
        <v>215</v>
      </c>
      <c r="D1021" s="247" t="str">
        <f t="shared" si="15"/>
        <v>Harrisburg, PA</v>
      </c>
      <c r="E1021" s="261" t="s">
        <v>573</v>
      </c>
      <c r="F1021" s="254">
        <v>45566</v>
      </c>
      <c r="G1021" s="254">
        <v>45930</v>
      </c>
      <c r="H1021" s="257">
        <v>124</v>
      </c>
      <c r="I1021" s="257">
        <v>74</v>
      </c>
    </row>
    <row r="1022" spans="1:9" x14ac:dyDescent="0.25">
      <c r="A1022" s="249">
        <v>312</v>
      </c>
      <c r="B1022" s="247" t="s">
        <v>132</v>
      </c>
      <c r="C1022" s="247" t="s">
        <v>215</v>
      </c>
      <c r="D1022" s="247" t="str">
        <f t="shared" si="15"/>
        <v>Harrisburg, PA</v>
      </c>
      <c r="E1022" s="261" t="s">
        <v>573</v>
      </c>
      <c r="F1022" s="254">
        <v>45931</v>
      </c>
      <c r="G1022" s="254">
        <v>46387</v>
      </c>
      <c r="H1022" s="257">
        <v>124</v>
      </c>
      <c r="I1022" s="257">
        <v>74</v>
      </c>
    </row>
    <row r="1023" spans="1:9" x14ac:dyDescent="0.25">
      <c r="A1023" s="250">
        <v>489</v>
      </c>
      <c r="B1023" s="248" t="s">
        <v>132</v>
      </c>
      <c r="C1023" s="248" t="s">
        <v>218</v>
      </c>
      <c r="D1023" s="247" t="str">
        <f t="shared" si="15"/>
        <v>Hershey, PA</v>
      </c>
      <c r="E1023" s="262" t="s">
        <v>218</v>
      </c>
      <c r="F1023" s="255">
        <v>45566</v>
      </c>
      <c r="G1023" s="255">
        <v>45808</v>
      </c>
      <c r="H1023" s="258">
        <v>145</v>
      </c>
      <c r="I1023" s="258">
        <v>80</v>
      </c>
    </row>
    <row r="1024" spans="1:9" x14ac:dyDescent="0.25">
      <c r="A1024" s="250">
        <v>489</v>
      </c>
      <c r="B1024" s="248" t="s">
        <v>132</v>
      </c>
      <c r="C1024" s="248" t="s">
        <v>218</v>
      </c>
      <c r="D1024" s="247" t="str">
        <f t="shared" si="15"/>
        <v>Hershey, PA</v>
      </c>
      <c r="E1024" s="262" t="s">
        <v>218</v>
      </c>
      <c r="F1024" s="255">
        <v>45809</v>
      </c>
      <c r="G1024" s="255">
        <v>45900</v>
      </c>
      <c r="H1024" s="258">
        <v>196</v>
      </c>
      <c r="I1024" s="258">
        <v>80</v>
      </c>
    </row>
    <row r="1025" spans="1:9" x14ac:dyDescent="0.25">
      <c r="A1025" s="250">
        <v>489</v>
      </c>
      <c r="B1025" s="248" t="s">
        <v>132</v>
      </c>
      <c r="C1025" s="248" t="s">
        <v>218</v>
      </c>
      <c r="D1025" s="247" t="str">
        <f t="shared" si="15"/>
        <v>Hershey, PA</v>
      </c>
      <c r="E1025" s="262" t="s">
        <v>218</v>
      </c>
      <c r="F1025" s="255">
        <v>45901</v>
      </c>
      <c r="G1025" s="255">
        <v>45930</v>
      </c>
      <c r="H1025" s="258">
        <v>145</v>
      </c>
      <c r="I1025" s="258">
        <v>80</v>
      </c>
    </row>
    <row r="1026" spans="1:9" x14ac:dyDescent="0.25">
      <c r="A1026" s="250">
        <v>489</v>
      </c>
      <c r="B1026" s="248" t="s">
        <v>132</v>
      </c>
      <c r="C1026" s="248" t="s">
        <v>218</v>
      </c>
      <c r="D1026" s="247" t="str">
        <f t="shared" si="15"/>
        <v>Hershey, PA</v>
      </c>
      <c r="E1026" s="262" t="s">
        <v>218</v>
      </c>
      <c r="F1026" s="255">
        <v>45931</v>
      </c>
      <c r="G1026" s="255">
        <v>46173</v>
      </c>
      <c r="H1026" s="258">
        <v>145</v>
      </c>
      <c r="I1026" s="258">
        <v>80</v>
      </c>
    </row>
    <row r="1027" spans="1:9" x14ac:dyDescent="0.25">
      <c r="A1027" s="250">
        <v>489</v>
      </c>
      <c r="B1027" s="248" t="s">
        <v>132</v>
      </c>
      <c r="C1027" s="248" t="s">
        <v>218</v>
      </c>
      <c r="D1027" s="247" t="str">
        <f t="shared" si="15"/>
        <v>Hershey, PA</v>
      </c>
      <c r="E1027" s="262" t="s">
        <v>218</v>
      </c>
      <c r="F1027" s="255">
        <v>46174</v>
      </c>
      <c r="G1027" s="255">
        <v>46265</v>
      </c>
      <c r="H1027" s="258">
        <v>196</v>
      </c>
      <c r="I1027" s="258">
        <v>80</v>
      </c>
    </row>
    <row r="1028" spans="1:9" x14ac:dyDescent="0.25">
      <c r="A1028" s="250">
        <v>489</v>
      </c>
      <c r="B1028" s="248" t="s">
        <v>132</v>
      </c>
      <c r="C1028" s="248" t="s">
        <v>218</v>
      </c>
      <c r="D1028" s="247" t="str">
        <f t="shared" si="15"/>
        <v>Hershey, PA</v>
      </c>
      <c r="E1028" s="262" t="s">
        <v>218</v>
      </c>
      <c r="F1028" s="255">
        <v>46266</v>
      </c>
      <c r="G1028" s="255">
        <v>46387</v>
      </c>
      <c r="H1028" s="258">
        <v>145</v>
      </c>
      <c r="I1028" s="258">
        <v>80</v>
      </c>
    </row>
    <row r="1029" spans="1:9" x14ac:dyDescent="0.25">
      <c r="A1029" s="249">
        <v>314</v>
      </c>
      <c r="B1029" s="247" t="s">
        <v>132</v>
      </c>
      <c r="C1029" s="247" t="s">
        <v>244</v>
      </c>
      <c r="D1029" s="247" t="str">
        <f t="shared" si="15"/>
        <v>Lancaster, PA</v>
      </c>
      <c r="E1029" s="261" t="s">
        <v>244</v>
      </c>
      <c r="F1029" s="254">
        <v>45566</v>
      </c>
      <c r="G1029" s="254">
        <v>45930</v>
      </c>
      <c r="H1029" s="257">
        <v>123</v>
      </c>
      <c r="I1029" s="257">
        <v>74</v>
      </c>
    </row>
    <row r="1030" spans="1:9" x14ac:dyDescent="0.25">
      <c r="A1030" s="249">
        <v>314</v>
      </c>
      <c r="B1030" s="247" t="s">
        <v>132</v>
      </c>
      <c r="C1030" s="247" t="s">
        <v>244</v>
      </c>
      <c r="D1030" s="247" t="str">
        <f t="shared" si="15"/>
        <v>Lancaster, PA</v>
      </c>
      <c r="E1030" s="261" t="s">
        <v>244</v>
      </c>
      <c r="F1030" s="254">
        <v>45931</v>
      </c>
      <c r="G1030" s="254">
        <v>46387</v>
      </c>
      <c r="H1030" s="257">
        <v>123</v>
      </c>
      <c r="I1030" s="257">
        <v>74</v>
      </c>
    </row>
    <row r="1031" spans="1:9" x14ac:dyDescent="0.25">
      <c r="A1031" s="250">
        <v>315</v>
      </c>
      <c r="B1031" s="248" t="s">
        <v>132</v>
      </c>
      <c r="C1031" s="248" t="s">
        <v>256</v>
      </c>
      <c r="D1031" s="247" t="str">
        <f t="shared" si="15"/>
        <v>Malvern / Frazer / Berwyn, PA</v>
      </c>
      <c r="E1031" s="262" t="s">
        <v>574</v>
      </c>
      <c r="F1031" s="255">
        <v>45566</v>
      </c>
      <c r="G1031" s="255">
        <v>45930</v>
      </c>
      <c r="H1031" s="258">
        <v>118</v>
      </c>
      <c r="I1031" s="258">
        <v>80</v>
      </c>
    </row>
    <row r="1032" spans="1:9" x14ac:dyDescent="0.25">
      <c r="A1032" s="250">
        <v>315</v>
      </c>
      <c r="B1032" s="248" t="s">
        <v>132</v>
      </c>
      <c r="C1032" s="248" t="s">
        <v>256</v>
      </c>
      <c r="D1032" s="247" t="str">
        <f t="shared" si="15"/>
        <v>Malvern / Frazer / Berwyn, PA</v>
      </c>
      <c r="E1032" s="262" t="s">
        <v>574</v>
      </c>
      <c r="F1032" s="255">
        <v>45931</v>
      </c>
      <c r="G1032" s="255">
        <v>46387</v>
      </c>
      <c r="H1032" s="258">
        <v>118</v>
      </c>
      <c r="I1032" s="258">
        <v>80</v>
      </c>
    </row>
    <row r="1033" spans="1:9" x14ac:dyDescent="0.25">
      <c r="A1033" s="249">
        <v>435</v>
      </c>
      <c r="B1033" s="247" t="s">
        <v>132</v>
      </c>
      <c r="C1033" s="247" t="s">
        <v>272</v>
      </c>
      <c r="D1033" s="247" t="str">
        <f t="shared" si="15"/>
        <v>Montgomery, PA</v>
      </c>
      <c r="E1033" s="261" t="s">
        <v>272</v>
      </c>
      <c r="F1033" s="254">
        <v>45566</v>
      </c>
      <c r="G1033" s="254">
        <v>45930</v>
      </c>
      <c r="H1033" s="257">
        <v>126</v>
      </c>
      <c r="I1033" s="257">
        <v>80</v>
      </c>
    </row>
    <row r="1034" spans="1:9" x14ac:dyDescent="0.25">
      <c r="A1034" s="249">
        <v>435</v>
      </c>
      <c r="B1034" s="247" t="s">
        <v>132</v>
      </c>
      <c r="C1034" s="247" t="s">
        <v>272</v>
      </c>
      <c r="D1034" s="247" t="str">
        <f t="shared" si="15"/>
        <v>Montgomery, PA</v>
      </c>
      <c r="E1034" s="261" t="s">
        <v>272</v>
      </c>
      <c r="F1034" s="254">
        <v>45931</v>
      </c>
      <c r="G1034" s="254">
        <v>46387</v>
      </c>
      <c r="H1034" s="257">
        <v>126</v>
      </c>
      <c r="I1034" s="257">
        <v>80</v>
      </c>
    </row>
    <row r="1035" spans="1:9" x14ac:dyDescent="0.25">
      <c r="A1035" s="250">
        <v>317</v>
      </c>
      <c r="B1035" s="248" t="s">
        <v>132</v>
      </c>
      <c r="C1035" s="248" t="s">
        <v>306</v>
      </c>
      <c r="D1035" s="247" t="str">
        <f t="shared" ref="D1035:D1098" si="16">$C1035&amp;","&amp;" "&amp;$B1035</f>
        <v>Philadelphia, PA</v>
      </c>
      <c r="E1035" s="262" t="s">
        <v>306</v>
      </c>
      <c r="F1035" s="255">
        <v>45566</v>
      </c>
      <c r="G1035" s="255">
        <v>45626</v>
      </c>
      <c r="H1035" s="258">
        <v>218</v>
      </c>
      <c r="I1035" s="258">
        <v>92</v>
      </c>
    </row>
    <row r="1036" spans="1:9" x14ac:dyDescent="0.25">
      <c r="A1036" s="250">
        <v>317</v>
      </c>
      <c r="B1036" s="248" t="s">
        <v>132</v>
      </c>
      <c r="C1036" s="248" t="s">
        <v>306</v>
      </c>
      <c r="D1036" s="247" t="str">
        <f t="shared" si="16"/>
        <v>Philadelphia, PA</v>
      </c>
      <c r="E1036" s="262" t="s">
        <v>306</v>
      </c>
      <c r="F1036" s="255">
        <v>45627</v>
      </c>
      <c r="G1036" s="255">
        <v>45747</v>
      </c>
      <c r="H1036" s="258">
        <v>156</v>
      </c>
      <c r="I1036" s="258">
        <v>92</v>
      </c>
    </row>
    <row r="1037" spans="1:9" x14ac:dyDescent="0.25">
      <c r="A1037" s="250">
        <v>317</v>
      </c>
      <c r="B1037" s="248" t="s">
        <v>132</v>
      </c>
      <c r="C1037" s="248" t="s">
        <v>306</v>
      </c>
      <c r="D1037" s="247" t="str">
        <f t="shared" si="16"/>
        <v>Philadelphia, PA</v>
      </c>
      <c r="E1037" s="262" t="s">
        <v>306</v>
      </c>
      <c r="F1037" s="255">
        <v>45748</v>
      </c>
      <c r="G1037" s="255">
        <v>45900</v>
      </c>
      <c r="H1037" s="258">
        <v>187</v>
      </c>
      <c r="I1037" s="258">
        <v>92</v>
      </c>
    </row>
    <row r="1038" spans="1:9" x14ac:dyDescent="0.25">
      <c r="A1038" s="250">
        <v>317</v>
      </c>
      <c r="B1038" s="248" t="s">
        <v>132</v>
      </c>
      <c r="C1038" s="248" t="s">
        <v>306</v>
      </c>
      <c r="D1038" s="247" t="str">
        <f t="shared" si="16"/>
        <v>Philadelphia, PA</v>
      </c>
      <c r="E1038" s="262" t="s">
        <v>306</v>
      </c>
      <c r="F1038" s="255">
        <v>45901</v>
      </c>
      <c r="G1038" s="255">
        <v>45930</v>
      </c>
      <c r="H1038" s="258">
        <v>218</v>
      </c>
      <c r="I1038" s="258">
        <v>92</v>
      </c>
    </row>
    <row r="1039" spans="1:9" x14ac:dyDescent="0.25">
      <c r="A1039" s="250">
        <v>317</v>
      </c>
      <c r="B1039" s="248" t="s">
        <v>132</v>
      </c>
      <c r="C1039" s="248" t="s">
        <v>306</v>
      </c>
      <c r="D1039" s="247" t="str">
        <f t="shared" si="16"/>
        <v>Philadelphia, PA</v>
      </c>
      <c r="E1039" s="262" t="s">
        <v>306</v>
      </c>
      <c r="F1039" s="255">
        <v>45931</v>
      </c>
      <c r="G1039" s="255">
        <v>45991</v>
      </c>
      <c r="H1039" s="258">
        <v>218</v>
      </c>
      <c r="I1039" s="258">
        <v>92</v>
      </c>
    </row>
    <row r="1040" spans="1:9" x14ac:dyDescent="0.25">
      <c r="A1040" s="250">
        <v>317</v>
      </c>
      <c r="B1040" s="248" t="s">
        <v>132</v>
      </c>
      <c r="C1040" s="248" t="s">
        <v>306</v>
      </c>
      <c r="D1040" s="247" t="str">
        <f t="shared" si="16"/>
        <v>Philadelphia, PA</v>
      </c>
      <c r="E1040" s="262" t="s">
        <v>306</v>
      </c>
      <c r="F1040" s="255">
        <v>45992</v>
      </c>
      <c r="G1040" s="255">
        <v>46112</v>
      </c>
      <c r="H1040" s="258">
        <v>156</v>
      </c>
      <c r="I1040" s="258">
        <v>92</v>
      </c>
    </row>
    <row r="1041" spans="1:9" x14ac:dyDescent="0.25">
      <c r="A1041" s="250">
        <v>317</v>
      </c>
      <c r="B1041" s="248" t="s">
        <v>132</v>
      </c>
      <c r="C1041" s="248" t="s">
        <v>306</v>
      </c>
      <c r="D1041" s="247" t="str">
        <f t="shared" si="16"/>
        <v>Philadelphia, PA</v>
      </c>
      <c r="E1041" s="262" t="s">
        <v>306</v>
      </c>
      <c r="F1041" s="255">
        <v>46113</v>
      </c>
      <c r="G1041" s="255">
        <v>46265</v>
      </c>
      <c r="H1041" s="258">
        <v>187</v>
      </c>
      <c r="I1041" s="258">
        <v>92</v>
      </c>
    </row>
    <row r="1042" spans="1:9" x14ac:dyDescent="0.25">
      <c r="A1042" s="250">
        <v>317</v>
      </c>
      <c r="B1042" s="248" t="s">
        <v>132</v>
      </c>
      <c r="C1042" s="248" t="s">
        <v>306</v>
      </c>
      <c r="D1042" s="247" t="str">
        <f t="shared" si="16"/>
        <v>Philadelphia, PA</v>
      </c>
      <c r="E1042" s="262" t="s">
        <v>306</v>
      </c>
      <c r="F1042" s="255">
        <v>46266</v>
      </c>
      <c r="G1042" s="255">
        <v>46387</v>
      </c>
      <c r="H1042" s="258">
        <v>218</v>
      </c>
      <c r="I1042" s="258">
        <v>92</v>
      </c>
    </row>
    <row r="1043" spans="1:9" x14ac:dyDescent="0.25">
      <c r="A1043" s="249">
        <v>318</v>
      </c>
      <c r="B1043" s="247" t="s">
        <v>132</v>
      </c>
      <c r="C1043" s="247" t="s">
        <v>308</v>
      </c>
      <c r="D1043" s="247" t="str">
        <f t="shared" si="16"/>
        <v>Pittsburgh, PA</v>
      </c>
      <c r="E1043" s="261" t="s">
        <v>575</v>
      </c>
      <c r="F1043" s="254">
        <v>45566</v>
      </c>
      <c r="G1043" s="254">
        <v>45930</v>
      </c>
      <c r="H1043" s="257">
        <v>138</v>
      </c>
      <c r="I1043" s="257">
        <v>80</v>
      </c>
    </row>
    <row r="1044" spans="1:9" x14ac:dyDescent="0.25">
      <c r="A1044" s="249">
        <v>318</v>
      </c>
      <c r="B1044" s="247" t="s">
        <v>132</v>
      </c>
      <c r="C1044" s="247" t="s">
        <v>308</v>
      </c>
      <c r="D1044" s="247" t="str">
        <f t="shared" si="16"/>
        <v>Pittsburgh, PA</v>
      </c>
      <c r="E1044" s="261" t="s">
        <v>575</v>
      </c>
      <c r="F1044" s="254">
        <v>45931</v>
      </c>
      <c r="G1044" s="254">
        <v>46387</v>
      </c>
      <c r="H1044" s="257">
        <v>138</v>
      </c>
      <c r="I1044" s="257">
        <v>80</v>
      </c>
    </row>
    <row r="1045" spans="1:9" x14ac:dyDescent="0.25">
      <c r="A1045" s="250">
        <v>319</v>
      </c>
      <c r="B1045" s="248" t="s">
        <v>132</v>
      </c>
      <c r="C1045" s="248" t="s">
        <v>325</v>
      </c>
      <c r="D1045" s="247" t="str">
        <f t="shared" si="16"/>
        <v>Reading, PA</v>
      </c>
      <c r="E1045" s="262" t="s">
        <v>576</v>
      </c>
      <c r="F1045" s="255">
        <v>45566</v>
      </c>
      <c r="G1045" s="255">
        <v>45930</v>
      </c>
      <c r="H1045" s="258">
        <v>117</v>
      </c>
      <c r="I1045" s="258">
        <v>74</v>
      </c>
    </row>
    <row r="1046" spans="1:9" x14ac:dyDescent="0.25">
      <c r="A1046" s="250">
        <v>319</v>
      </c>
      <c r="B1046" s="248" t="s">
        <v>132</v>
      </c>
      <c r="C1046" s="248" t="s">
        <v>325</v>
      </c>
      <c r="D1046" s="247" t="str">
        <f t="shared" si="16"/>
        <v>Reading, PA</v>
      </c>
      <c r="E1046" s="262" t="s">
        <v>576</v>
      </c>
      <c r="F1046" s="255">
        <v>45931</v>
      </c>
      <c r="G1046" s="255">
        <v>46387</v>
      </c>
      <c r="H1046" s="258">
        <v>117</v>
      </c>
      <c r="I1046" s="258">
        <v>74</v>
      </c>
    </row>
    <row r="1047" spans="1:9" x14ac:dyDescent="0.25">
      <c r="A1047" s="249">
        <v>321</v>
      </c>
      <c r="B1047" s="247" t="s">
        <v>132</v>
      </c>
      <c r="C1047" s="247" t="s">
        <v>363</v>
      </c>
      <c r="D1047" s="247" t="str">
        <f t="shared" si="16"/>
        <v>State College , PA</v>
      </c>
      <c r="E1047" s="261" t="s">
        <v>577</v>
      </c>
      <c r="F1047" s="254">
        <v>45566</v>
      </c>
      <c r="G1047" s="254">
        <v>45930</v>
      </c>
      <c r="H1047" s="257">
        <v>124</v>
      </c>
      <c r="I1047" s="257">
        <v>74</v>
      </c>
    </row>
    <row r="1048" spans="1:9" x14ac:dyDescent="0.25">
      <c r="A1048" s="249">
        <v>321</v>
      </c>
      <c r="B1048" s="247" t="s">
        <v>132</v>
      </c>
      <c r="C1048" s="247" t="s">
        <v>363</v>
      </c>
      <c r="D1048" s="247" t="str">
        <f t="shared" si="16"/>
        <v>State College , PA</v>
      </c>
      <c r="E1048" s="261" t="s">
        <v>577</v>
      </c>
      <c r="F1048" s="254">
        <v>45931</v>
      </c>
      <c r="G1048" s="254">
        <v>46387</v>
      </c>
      <c r="H1048" s="257">
        <v>124</v>
      </c>
      <c r="I1048" s="257">
        <v>74</v>
      </c>
    </row>
    <row r="1049" spans="1:9" x14ac:dyDescent="0.25">
      <c r="A1049" s="250">
        <v>323</v>
      </c>
      <c r="B1049" s="248" t="s">
        <v>134</v>
      </c>
      <c r="C1049" s="248" t="s">
        <v>229</v>
      </c>
      <c r="D1049" s="247" t="str">
        <f t="shared" si="16"/>
        <v>Jamestown / Middletown / Newport, RI</v>
      </c>
      <c r="E1049" s="262" t="s">
        <v>578</v>
      </c>
      <c r="F1049" s="255">
        <v>45566</v>
      </c>
      <c r="G1049" s="255">
        <v>45596</v>
      </c>
      <c r="H1049" s="258">
        <v>218</v>
      </c>
      <c r="I1049" s="258">
        <v>80</v>
      </c>
    </row>
    <row r="1050" spans="1:9" x14ac:dyDescent="0.25">
      <c r="A1050" s="250">
        <v>323</v>
      </c>
      <c r="B1050" s="248" t="s">
        <v>134</v>
      </c>
      <c r="C1050" s="248" t="s">
        <v>229</v>
      </c>
      <c r="D1050" s="247" t="str">
        <f t="shared" si="16"/>
        <v>Jamestown / Middletown / Newport, RI</v>
      </c>
      <c r="E1050" s="262" t="s">
        <v>578</v>
      </c>
      <c r="F1050" s="255">
        <v>45597</v>
      </c>
      <c r="G1050" s="255">
        <v>45808</v>
      </c>
      <c r="H1050" s="258">
        <v>141</v>
      </c>
      <c r="I1050" s="258">
        <v>80</v>
      </c>
    </row>
    <row r="1051" spans="1:9" x14ac:dyDescent="0.25">
      <c r="A1051" s="250">
        <v>323</v>
      </c>
      <c r="B1051" s="248" t="s">
        <v>134</v>
      </c>
      <c r="C1051" s="248" t="s">
        <v>229</v>
      </c>
      <c r="D1051" s="247" t="str">
        <f t="shared" si="16"/>
        <v>Jamestown / Middletown / Newport, RI</v>
      </c>
      <c r="E1051" s="262" t="s">
        <v>578</v>
      </c>
      <c r="F1051" s="255">
        <v>45809</v>
      </c>
      <c r="G1051" s="255">
        <v>45900</v>
      </c>
      <c r="H1051" s="258">
        <v>268</v>
      </c>
      <c r="I1051" s="258">
        <v>80</v>
      </c>
    </row>
    <row r="1052" spans="1:9" x14ac:dyDescent="0.25">
      <c r="A1052" s="250">
        <v>323</v>
      </c>
      <c r="B1052" s="248" t="s">
        <v>134</v>
      </c>
      <c r="C1052" s="248" t="s">
        <v>229</v>
      </c>
      <c r="D1052" s="247" t="str">
        <f t="shared" si="16"/>
        <v>Jamestown / Middletown / Newport, RI</v>
      </c>
      <c r="E1052" s="262" t="s">
        <v>578</v>
      </c>
      <c r="F1052" s="255">
        <v>45901</v>
      </c>
      <c r="G1052" s="255">
        <v>45930</v>
      </c>
      <c r="H1052" s="258">
        <v>218</v>
      </c>
      <c r="I1052" s="258">
        <v>80</v>
      </c>
    </row>
    <row r="1053" spans="1:9" x14ac:dyDescent="0.25">
      <c r="A1053" s="250">
        <v>323</v>
      </c>
      <c r="B1053" s="248" t="s">
        <v>134</v>
      </c>
      <c r="C1053" s="248" t="s">
        <v>229</v>
      </c>
      <c r="D1053" s="247" t="str">
        <f t="shared" si="16"/>
        <v>Jamestown / Middletown / Newport, RI</v>
      </c>
      <c r="E1053" s="262" t="s">
        <v>578</v>
      </c>
      <c r="F1053" s="255">
        <v>45931</v>
      </c>
      <c r="G1053" s="255">
        <v>45961</v>
      </c>
      <c r="H1053" s="258">
        <v>218</v>
      </c>
      <c r="I1053" s="258">
        <v>80</v>
      </c>
    </row>
    <row r="1054" spans="1:9" x14ac:dyDescent="0.25">
      <c r="A1054" s="250">
        <v>323</v>
      </c>
      <c r="B1054" s="248" t="s">
        <v>134</v>
      </c>
      <c r="C1054" s="248" t="s">
        <v>229</v>
      </c>
      <c r="D1054" s="247" t="str">
        <f t="shared" si="16"/>
        <v>Jamestown / Middletown / Newport, RI</v>
      </c>
      <c r="E1054" s="262" t="s">
        <v>578</v>
      </c>
      <c r="F1054" s="255">
        <v>45962</v>
      </c>
      <c r="G1054" s="255">
        <v>46173</v>
      </c>
      <c r="H1054" s="258">
        <v>141</v>
      </c>
      <c r="I1054" s="258">
        <v>80</v>
      </c>
    </row>
    <row r="1055" spans="1:9" x14ac:dyDescent="0.25">
      <c r="A1055" s="250">
        <v>323</v>
      </c>
      <c r="B1055" s="248" t="s">
        <v>134</v>
      </c>
      <c r="C1055" s="248" t="s">
        <v>229</v>
      </c>
      <c r="D1055" s="247" t="str">
        <f t="shared" si="16"/>
        <v>Jamestown / Middletown / Newport, RI</v>
      </c>
      <c r="E1055" s="262" t="s">
        <v>578</v>
      </c>
      <c r="F1055" s="255">
        <v>46174</v>
      </c>
      <c r="G1055" s="255">
        <v>46265</v>
      </c>
      <c r="H1055" s="258">
        <v>268</v>
      </c>
      <c r="I1055" s="258">
        <v>80</v>
      </c>
    </row>
    <row r="1056" spans="1:9" x14ac:dyDescent="0.25">
      <c r="A1056" s="250">
        <v>323</v>
      </c>
      <c r="B1056" s="248" t="s">
        <v>134</v>
      </c>
      <c r="C1056" s="248" t="s">
        <v>229</v>
      </c>
      <c r="D1056" s="247" t="str">
        <f t="shared" si="16"/>
        <v>Jamestown / Middletown / Newport, RI</v>
      </c>
      <c r="E1056" s="262" t="s">
        <v>578</v>
      </c>
      <c r="F1056" s="255">
        <v>46266</v>
      </c>
      <c r="G1056" s="255">
        <v>46387</v>
      </c>
      <c r="H1056" s="258">
        <v>218</v>
      </c>
      <c r="I1056" s="258">
        <v>80</v>
      </c>
    </row>
    <row r="1057" spans="1:9" x14ac:dyDescent="0.25">
      <c r="A1057" s="249">
        <v>325</v>
      </c>
      <c r="B1057" s="247" t="s">
        <v>134</v>
      </c>
      <c r="C1057" s="247" t="s">
        <v>319</v>
      </c>
      <c r="D1057" s="247" t="str">
        <f t="shared" si="16"/>
        <v>Providence / Bristol, RI</v>
      </c>
      <c r="E1057" s="261" t="s">
        <v>319</v>
      </c>
      <c r="F1057" s="254">
        <v>45566</v>
      </c>
      <c r="G1057" s="254">
        <v>45930</v>
      </c>
      <c r="H1057" s="257">
        <v>154</v>
      </c>
      <c r="I1057" s="257">
        <v>80</v>
      </c>
    </row>
    <row r="1058" spans="1:9" x14ac:dyDescent="0.25">
      <c r="A1058" s="249">
        <v>325</v>
      </c>
      <c r="B1058" s="247" t="s">
        <v>134</v>
      </c>
      <c r="C1058" s="247" t="s">
        <v>319</v>
      </c>
      <c r="D1058" s="247" t="str">
        <f t="shared" si="16"/>
        <v>Providence / Bristol, RI</v>
      </c>
      <c r="E1058" s="261" t="s">
        <v>319</v>
      </c>
      <c r="F1058" s="254">
        <v>45931</v>
      </c>
      <c r="G1058" s="254">
        <v>46387</v>
      </c>
      <c r="H1058" s="257">
        <v>154</v>
      </c>
      <c r="I1058" s="257">
        <v>80</v>
      </c>
    </row>
    <row r="1059" spans="1:9" x14ac:dyDescent="0.25">
      <c r="A1059" s="250">
        <v>326</v>
      </c>
      <c r="B1059" s="248" t="s">
        <v>136</v>
      </c>
      <c r="C1059" s="248" t="s">
        <v>157</v>
      </c>
      <c r="D1059" s="247" t="str">
        <f t="shared" si="16"/>
        <v>Charleston, SC</v>
      </c>
      <c r="E1059" s="262" t="s">
        <v>579</v>
      </c>
      <c r="F1059" s="255">
        <v>45566</v>
      </c>
      <c r="G1059" s="255">
        <v>45596</v>
      </c>
      <c r="H1059" s="258">
        <v>244</v>
      </c>
      <c r="I1059" s="258">
        <v>92</v>
      </c>
    </row>
    <row r="1060" spans="1:9" x14ac:dyDescent="0.25">
      <c r="A1060" s="250">
        <v>326</v>
      </c>
      <c r="B1060" s="248" t="s">
        <v>136</v>
      </c>
      <c r="C1060" s="248" t="s">
        <v>157</v>
      </c>
      <c r="D1060" s="247" t="str">
        <f t="shared" si="16"/>
        <v>Charleston, SC</v>
      </c>
      <c r="E1060" s="262" t="s">
        <v>579</v>
      </c>
      <c r="F1060" s="255">
        <v>45597</v>
      </c>
      <c r="G1060" s="255">
        <v>45716</v>
      </c>
      <c r="H1060" s="258">
        <v>218</v>
      </c>
      <c r="I1060" s="258">
        <v>92</v>
      </c>
    </row>
    <row r="1061" spans="1:9" x14ac:dyDescent="0.25">
      <c r="A1061" s="250">
        <v>326</v>
      </c>
      <c r="B1061" s="248" t="s">
        <v>136</v>
      </c>
      <c r="C1061" s="248" t="s">
        <v>157</v>
      </c>
      <c r="D1061" s="247" t="str">
        <f t="shared" si="16"/>
        <v>Charleston, SC</v>
      </c>
      <c r="E1061" s="262" t="s">
        <v>579</v>
      </c>
      <c r="F1061" s="255">
        <v>45717</v>
      </c>
      <c r="G1061" s="255">
        <v>45808</v>
      </c>
      <c r="H1061" s="258">
        <v>288</v>
      </c>
      <c r="I1061" s="258">
        <v>92</v>
      </c>
    </row>
    <row r="1062" spans="1:9" x14ac:dyDescent="0.25">
      <c r="A1062" s="250">
        <v>326</v>
      </c>
      <c r="B1062" s="248" t="s">
        <v>136</v>
      </c>
      <c r="C1062" s="248" t="s">
        <v>157</v>
      </c>
      <c r="D1062" s="247" t="str">
        <f t="shared" si="16"/>
        <v>Charleston, SC</v>
      </c>
      <c r="E1062" s="262" t="s">
        <v>579</v>
      </c>
      <c r="F1062" s="255">
        <v>45809</v>
      </c>
      <c r="G1062" s="255">
        <v>45930</v>
      </c>
      <c r="H1062" s="258">
        <v>244</v>
      </c>
      <c r="I1062" s="258">
        <v>92</v>
      </c>
    </row>
    <row r="1063" spans="1:9" x14ac:dyDescent="0.25">
      <c r="A1063" s="250">
        <v>326</v>
      </c>
      <c r="B1063" s="248" t="s">
        <v>136</v>
      </c>
      <c r="C1063" s="248" t="s">
        <v>157</v>
      </c>
      <c r="D1063" s="247" t="str">
        <f t="shared" si="16"/>
        <v>Charleston, SC</v>
      </c>
      <c r="E1063" s="262" t="s">
        <v>579</v>
      </c>
      <c r="F1063" s="255">
        <v>45931</v>
      </c>
      <c r="G1063" s="255">
        <v>45961</v>
      </c>
      <c r="H1063" s="258">
        <v>244</v>
      </c>
      <c r="I1063" s="258">
        <v>92</v>
      </c>
    </row>
    <row r="1064" spans="1:9" x14ac:dyDescent="0.25">
      <c r="A1064" s="250">
        <v>326</v>
      </c>
      <c r="B1064" s="248" t="s">
        <v>136</v>
      </c>
      <c r="C1064" s="248" t="s">
        <v>157</v>
      </c>
      <c r="D1064" s="247" t="str">
        <f t="shared" si="16"/>
        <v>Charleston, SC</v>
      </c>
      <c r="E1064" s="262" t="s">
        <v>579</v>
      </c>
      <c r="F1064" s="255">
        <v>45962</v>
      </c>
      <c r="G1064" s="255">
        <v>46081</v>
      </c>
      <c r="H1064" s="258">
        <v>218</v>
      </c>
      <c r="I1064" s="258">
        <v>92</v>
      </c>
    </row>
    <row r="1065" spans="1:9" x14ac:dyDescent="0.25">
      <c r="A1065" s="250">
        <v>326</v>
      </c>
      <c r="B1065" s="248" t="s">
        <v>136</v>
      </c>
      <c r="C1065" s="248" t="s">
        <v>157</v>
      </c>
      <c r="D1065" s="247" t="str">
        <f t="shared" si="16"/>
        <v>Charleston, SC</v>
      </c>
      <c r="E1065" s="262" t="s">
        <v>579</v>
      </c>
      <c r="F1065" s="255">
        <v>46082</v>
      </c>
      <c r="G1065" s="255">
        <v>46173</v>
      </c>
      <c r="H1065" s="258">
        <v>288</v>
      </c>
      <c r="I1065" s="258">
        <v>92</v>
      </c>
    </row>
    <row r="1066" spans="1:9" x14ac:dyDescent="0.25">
      <c r="A1066" s="250">
        <v>326</v>
      </c>
      <c r="B1066" s="248" t="s">
        <v>136</v>
      </c>
      <c r="C1066" s="248" t="s">
        <v>157</v>
      </c>
      <c r="D1066" s="247" t="str">
        <f t="shared" si="16"/>
        <v>Charleston, SC</v>
      </c>
      <c r="E1066" s="262" t="s">
        <v>579</v>
      </c>
      <c r="F1066" s="255">
        <v>46174</v>
      </c>
      <c r="G1066" s="255">
        <v>46387</v>
      </c>
      <c r="H1066" s="258">
        <v>244</v>
      </c>
      <c r="I1066" s="258">
        <v>92</v>
      </c>
    </row>
    <row r="1067" spans="1:9" x14ac:dyDescent="0.25">
      <c r="A1067" s="249">
        <v>327</v>
      </c>
      <c r="B1067" s="247" t="s">
        <v>136</v>
      </c>
      <c r="C1067" s="247" t="s">
        <v>171</v>
      </c>
      <c r="D1067" s="247" t="str">
        <f t="shared" si="16"/>
        <v>Columbia, SC</v>
      </c>
      <c r="E1067" s="261" t="s">
        <v>580</v>
      </c>
      <c r="F1067" s="254">
        <v>45566</v>
      </c>
      <c r="G1067" s="254">
        <v>45930</v>
      </c>
      <c r="H1067" s="257">
        <v>115</v>
      </c>
      <c r="I1067" s="257">
        <v>74</v>
      </c>
    </row>
    <row r="1068" spans="1:9" x14ac:dyDescent="0.25">
      <c r="A1068" s="249">
        <v>327</v>
      </c>
      <c r="B1068" s="247" t="s">
        <v>136</v>
      </c>
      <c r="C1068" s="247" t="s">
        <v>171</v>
      </c>
      <c r="D1068" s="247" t="str">
        <f t="shared" si="16"/>
        <v>Columbia, SC</v>
      </c>
      <c r="E1068" s="261" t="s">
        <v>580</v>
      </c>
      <c r="F1068" s="254">
        <v>45931</v>
      </c>
      <c r="G1068" s="254">
        <v>46387</v>
      </c>
      <c r="H1068" s="257">
        <v>115</v>
      </c>
      <c r="I1068" s="257">
        <v>74</v>
      </c>
    </row>
    <row r="1069" spans="1:9" x14ac:dyDescent="0.25">
      <c r="A1069" s="250">
        <v>329</v>
      </c>
      <c r="B1069" s="248" t="s">
        <v>136</v>
      </c>
      <c r="C1069" s="248" t="s">
        <v>219</v>
      </c>
      <c r="D1069" s="247" t="str">
        <f t="shared" si="16"/>
        <v>Hilton Head, SC</v>
      </c>
      <c r="E1069" s="262" t="s">
        <v>581</v>
      </c>
      <c r="F1069" s="255">
        <v>45566</v>
      </c>
      <c r="G1069" s="255">
        <v>45596</v>
      </c>
      <c r="H1069" s="258">
        <v>163</v>
      </c>
      <c r="I1069" s="258">
        <v>80</v>
      </c>
    </row>
    <row r="1070" spans="1:9" x14ac:dyDescent="0.25">
      <c r="A1070" s="250">
        <v>329</v>
      </c>
      <c r="B1070" s="248" t="s">
        <v>136</v>
      </c>
      <c r="C1070" s="248" t="s">
        <v>219</v>
      </c>
      <c r="D1070" s="247" t="str">
        <f t="shared" si="16"/>
        <v>Hilton Head, SC</v>
      </c>
      <c r="E1070" s="262" t="s">
        <v>581</v>
      </c>
      <c r="F1070" s="255">
        <v>45597</v>
      </c>
      <c r="G1070" s="255">
        <v>45716</v>
      </c>
      <c r="H1070" s="258">
        <v>118</v>
      </c>
      <c r="I1070" s="258">
        <v>80</v>
      </c>
    </row>
    <row r="1071" spans="1:9" x14ac:dyDescent="0.25">
      <c r="A1071" s="250">
        <v>329</v>
      </c>
      <c r="B1071" s="248" t="s">
        <v>136</v>
      </c>
      <c r="C1071" s="248" t="s">
        <v>219</v>
      </c>
      <c r="D1071" s="247" t="str">
        <f t="shared" si="16"/>
        <v>Hilton Head, SC</v>
      </c>
      <c r="E1071" s="262" t="s">
        <v>581</v>
      </c>
      <c r="F1071" s="255">
        <v>45717</v>
      </c>
      <c r="G1071" s="255">
        <v>45808</v>
      </c>
      <c r="H1071" s="258">
        <v>193</v>
      </c>
      <c r="I1071" s="258">
        <v>80</v>
      </c>
    </row>
    <row r="1072" spans="1:9" x14ac:dyDescent="0.25">
      <c r="A1072" s="250">
        <v>329</v>
      </c>
      <c r="B1072" s="248" t="s">
        <v>136</v>
      </c>
      <c r="C1072" s="248" t="s">
        <v>219</v>
      </c>
      <c r="D1072" s="247" t="str">
        <f t="shared" si="16"/>
        <v>Hilton Head, SC</v>
      </c>
      <c r="E1072" s="262" t="s">
        <v>581</v>
      </c>
      <c r="F1072" s="255">
        <v>45809</v>
      </c>
      <c r="G1072" s="255">
        <v>45900</v>
      </c>
      <c r="H1072" s="258">
        <v>215</v>
      </c>
      <c r="I1072" s="258">
        <v>80</v>
      </c>
    </row>
    <row r="1073" spans="1:9" x14ac:dyDescent="0.25">
      <c r="A1073" s="250">
        <v>329</v>
      </c>
      <c r="B1073" s="248" t="s">
        <v>136</v>
      </c>
      <c r="C1073" s="248" t="s">
        <v>219</v>
      </c>
      <c r="D1073" s="247" t="str">
        <f t="shared" si="16"/>
        <v>Hilton Head, SC</v>
      </c>
      <c r="E1073" s="262" t="s">
        <v>581</v>
      </c>
      <c r="F1073" s="255">
        <v>45901</v>
      </c>
      <c r="G1073" s="255">
        <v>45930</v>
      </c>
      <c r="H1073" s="258">
        <v>163</v>
      </c>
      <c r="I1073" s="258">
        <v>80</v>
      </c>
    </row>
    <row r="1074" spans="1:9" x14ac:dyDescent="0.25">
      <c r="A1074" s="250">
        <v>329</v>
      </c>
      <c r="B1074" s="248" t="s">
        <v>136</v>
      </c>
      <c r="C1074" s="248" t="s">
        <v>219</v>
      </c>
      <c r="D1074" s="247" t="str">
        <f t="shared" si="16"/>
        <v>Hilton Head, SC</v>
      </c>
      <c r="E1074" s="262" t="s">
        <v>581</v>
      </c>
      <c r="F1074" s="255">
        <v>45931</v>
      </c>
      <c r="G1074" s="255">
        <v>45961</v>
      </c>
      <c r="H1074" s="258">
        <v>163</v>
      </c>
      <c r="I1074" s="258">
        <v>80</v>
      </c>
    </row>
    <row r="1075" spans="1:9" x14ac:dyDescent="0.25">
      <c r="A1075" s="250">
        <v>329</v>
      </c>
      <c r="B1075" s="248" t="s">
        <v>136</v>
      </c>
      <c r="C1075" s="248" t="s">
        <v>219</v>
      </c>
      <c r="D1075" s="247" t="str">
        <f t="shared" si="16"/>
        <v>Hilton Head, SC</v>
      </c>
      <c r="E1075" s="262" t="s">
        <v>581</v>
      </c>
      <c r="F1075" s="255">
        <v>45962</v>
      </c>
      <c r="G1075" s="255">
        <v>46081</v>
      </c>
      <c r="H1075" s="258">
        <v>118</v>
      </c>
      <c r="I1075" s="258">
        <v>80</v>
      </c>
    </row>
    <row r="1076" spans="1:9" x14ac:dyDescent="0.25">
      <c r="A1076" s="250">
        <v>329</v>
      </c>
      <c r="B1076" s="248" t="s">
        <v>136</v>
      </c>
      <c r="C1076" s="248" t="s">
        <v>219</v>
      </c>
      <c r="D1076" s="247" t="str">
        <f t="shared" si="16"/>
        <v>Hilton Head, SC</v>
      </c>
      <c r="E1076" s="262" t="s">
        <v>581</v>
      </c>
      <c r="F1076" s="255">
        <v>46082</v>
      </c>
      <c r="G1076" s="255">
        <v>46173</v>
      </c>
      <c r="H1076" s="258">
        <v>193</v>
      </c>
      <c r="I1076" s="258">
        <v>80</v>
      </c>
    </row>
    <row r="1077" spans="1:9" x14ac:dyDescent="0.25">
      <c r="A1077" s="250">
        <v>329</v>
      </c>
      <c r="B1077" s="248" t="s">
        <v>136</v>
      </c>
      <c r="C1077" s="248" t="s">
        <v>219</v>
      </c>
      <c r="D1077" s="247" t="str">
        <f t="shared" si="16"/>
        <v>Hilton Head, SC</v>
      </c>
      <c r="E1077" s="262" t="s">
        <v>581</v>
      </c>
      <c r="F1077" s="255">
        <v>46174</v>
      </c>
      <c r="G1077" s="255">
        <v>46265</v>
      </c>
      <c r="H1077" s="258">
        <v>215</v>
      </c>
      <c r="I1077" s="258">
        <v>80</v>
      </c>
    </row>
    <row r="1078" spans="1:9" x14ac:dyDescent="0.25">
      <c r="A1078" s="250">
        <v>329</v>
      </c>
      <c r="B1078" s="248" t="s">
        <v>136</v>
      </c>
      <c r="C1078" s="248" t="s">
        <v>219</v>
      </c>
      <c r="D1078" s="247" t="str">
        <f t="shared" si="16"/>
        <v>Hilton Head, SC</v>
      </c>
      <c r="E1078" s="262" t="s">
        <v>581</v>
      </c>
      <c r="F1078" s="255">
        <v>46266</v>
      </c>
      <c r="G1078" s="255">
        <v>46387</v>
      </c>
      <c r="H1078" s="258">
        <v>163</v>
      </c>
      <c r="I1078" s="258">
        <v>80</v>
      </c>
    </row>
    <row r="1079" spans="1:9" x14ac:dyDescent="0.25">
      <c r="A1079" s="249">
        <v>330</v>
      </c>
      <c r="B1079" s="247" t="s">
        <v>136</v>
      </c>
      <c r="C1079" s="247" t="s">
        <v>276</v>
      </c>
      <c r="D1079" s="247" t="str">
        <f t="shared" si="16"/>
        <v>Myrtle Beach, SC</v>
      </c>
      <c r="E1079" s="261" t="s">
        <v>582</v>
      </c>
      <c r="F1079" s="254">
        <v>45566</v>
      </c>
      <c r="G1079" s="254">
        <v>45747</v>
      </c>
      <c r="H1079" s="257">
        <v>110</v>
      </c>
      <c r="I1079" s="257">
        <v>74</v>
      </c>
    </row>
    <row r="1080" spans="1:9" x14ac:dyDescent="0.25">
      <c r="A1080" s="249">
        <v>330</v>
      </c>
      <c r="B1080" s="247" t="s">
        <v>136</v>
      </c>
      <c r="C1080" s="247" t="s">
        <v>276</v>
      </c>
      <c r="D1080" s="247" t="str">
        <f t="shared" si="16"/>
        <v>Myrtle Beach, SC</v>
      </c>
      <c r="E1080" s="261" t="s">
        <v>582</v>
      </c>
      <c r="F1080" s="254">
        <v>45748</v>
      </c>
      <c r="G1080" s="254">
        <v>45808</v>
      </c>
      <c r="H1080" s="257">
        <v>132</v>
      </c>
      <c r="I1080" s="257">
        <v>74</v>
      </c>
    </row>
    <row r="1081" spans="1:9" x14ac:dyDescent="0.25">
      <c r="A1081" s="249">
        <v>330</v>
      </c>
      <c r="B1081" s="247" t="s">
        <v>136</v>
      </c>
      <c r="C1081" s="247" t="s">
        <v>276</v>
      </c>
      <c r="D1081" s="247" t="str">
        <f t="shared" si="16"/>
        <v>Myrtle Beach, SC</v>
      </c>
      <c r="E1081" s="261" t="s">
        <v>582</v>
      </c>
      <c r="F1081" s="254">
        <v>45809</v>
      </c>
      <c r="G1081" s="254">
        <v>45900</v>
      </c>
      <c r="H1081" s="257">
        <v>182</v>
      </c>
      <c r="I1081" s="257">
        <v>74</v>
      </c>
    </row>
    <row r="1082" spans="1:9" x14ac:dyDescent="0.25">
      <c r="A1082" s="249">
        <v>330</v>
      </c>
      <c r="B1082" s="247" t="s">
        <v>136</v>
      </c>
      <c r="C1082" s="247" t="s">
        <v>276</v>
      </c>
      <c r="D1082" s="247" t="str">
        <f t="shared" si="16"/>
        <v>Myrtle Beach, SC</v>
      </c>
      <c r="E1082" s="261" t="s">
        <v>582</v>
      </c>
      <c r="F1082" s="254">
        <v>45901</v>
      </c>
      <c r="G1082" s="254">
        <v>45930</v>
      </c>
      <c r="H1082" s="257">
        <v>110</v>
      </c>
      <c r="I1082" s="257">
        <v>74</v>
      </c>
    </row>
    <row r="1083" spans="1:9" x14ac:dyDescent="0.25">
      <c r="A1083" s="249">
        <v>330</v>
      </c>
      <c r="B1083" s="247" t="s">
        <v>136</v>
      </c>
      <c r="C1083" s="247" t="s">
        <v>276</v>
      </c>
      <c r="D1083" s="247" t="str">
        <f t="shared" si="16"/>
        <v>Myrtle Beach, SC</v>
      </c>
      <c r="E1083" s="261" t="s">
        <v>582</v>
      </c>
      <c r="F1083" s="254">
        <v>45931</v>
      </c>
      <c r="G1083" s="254">
        <v>46112</v>
      </c>
      <c r="H1083" s="257">
        <v>110</v>
      </c>
      <c r="I1083" s="257">
        <v>74</v>
      </c>
    </row>
    <row r="1084" spans="1:9" x14ac:dyDescent="0.25">
      <c r="A1084" s="249">
        <v>330</v>
      </c>
      <c r="B1084" s="247" t="s">
        <v>136</v>
      </c>
      <c r="C1084" s="247" t="s">
        <v>276</v>
      </c>
      <c r="D1084" s="247" t="str">
        <f t="shared" si="16"/>
        <v>Myrtle Beach, SC</v>
      </c>
      <c r="E1084" s="261" t="s">
        <v>582</v>
      </c>
      <c r="F1084" s="254">
        <v>46113</v>
      </c>
      <c r="G1084" s="254">
        <v>46173</v>
      </c>
      <c r="H1084" s="257">
        <v>132</v>
      </c>
      <c r="I1084" s="257">
        <v>74</v>
      </c>
    </row>
    <row r="1085" spans="1:9" x14ac:dyDescent="0.25">
      <c r="A1085" s="249">
        <v>330</v>
      </c>
      <c r="B1085" s="247" t="s">
        <v>136</v>
      </c>
      <c r="C1085" s="247" t="s">
        <v>276</v>
      </c>
      <c r="D1085" s="247" t="str">
        <f t="shared" si="16"/>
        <v>Myrtle Beach, SC</v>
      </c>
      <c r="E1085" s="261" t="s">
        <v>582</v>
      </c>
      <c r="F1085" s="254">
        <v>46174</v>
      </c>
      <c r="G1085" s="254">
        <v>46265</v>
      </c>
      <c r="H1085" s="257">
        <v>182</v>
      </c>
      <c r="I1085" s="257">
        <v>74</v>
      </c>
    </row>
    <row r="1086" spans="1:9" x14ac:dyDescent="0.25">
      <c r="A1086" s="249">
        <v>330</v>
      </c>
      <c r="B1086" s="247" t="s">
        <v>136</v>
      </c>
      <c r="C1086" s="247" t="s">
        <v>276</v>
      </c>
      <c r="D1086" s="247" t="str">
        <f t="shared" si="16"/>
        <v>Myrtle Beach, SC</v>
      </c>
      <c r="E1086" s="261" t="s">
        <v>582</v>
      </c>
      <c r="F1086" s="254">
        <v>46266</v>
      </c>
      <c r="G1086" s="254">
        <v>46387</v>
      </c>
      <c r="H1086" s="257">
        <v>110</v>
      </c>
      <c r="I1086" s="257">
        <v>74</v>
      </c>
    </row>
    <row r="1087" spans="1:9" x14ac:dyDescent="0.25">
      <c r="A1087" s="250">
        <v>334</v>
      </c>
      <c r="B1087" s="248" t="s">
        <v>138</v>
      </c>
      <c r="C1087" s="248" t="s">
        <v>180</v>
      </c>
      <c r="D1087" s="247" t="str">
        <f t="shared" si="16"/>
        <v>Deadwood / Spearfish , SD</v>
      </c>
      <c r="E1087" s="262" t="s">
        <v>585</v>
      </c>
      <c r="F1087" s="255">
        <v>45566</v>
      </c>
      <c r="G1087" s="255">
        <v>45596</v>
      </c>
      <c r="H1087" s="258">
        <v>140</v>
      </c>
      <c r="I1087" s="258">
        <v>80</v>
      </c>
    </row>
    <row r="1088" spans="1:9" x14ac:dyDescent="0.25">
      <c r="A1088" s="250">
        <v>334</v>
      </c>
      <c r="B1088" s="248" t="s">
        <v>138</v>
      </c>
      <c r="C1088" s="248" t="s">
        <v>180</v>
      </c>
      <c r="D1088" s="247" t="str">
        <f t="shared" si="16"/>
        <v>Deadwood / Spearfish , SD</v>
      </c>
      <c r="E1088" s="262" t="s">
        <v>585</v>
      </c>
      <c r="F1088" s="255">
        <v>45597</v>
      </c>
      <c r="G1088" s="255">
        <v>45777</v>
      </c>
      <c r="H1088" s="258">
        <v>110</v>
      </c>
      <c r="I1088" s="258">
        <v>80</v>
      </c>
    </row>
    <row r="1089" spans="1:9" x14ac:dyDescent="0.25">
      <c r="A1089" s="250">
        <v>334</v>
      </c>
      <c r="B1089" s="248" t="s">
        <v>138</v>
      </c>
      <c r="C1089" s="248" t="s">
        <v>180</v>
      </c>
      <c r="D1089" s="247" t="str">
        <f t="shared" si="16"/>
        <v>Deadwood / Spearfish , SD</v>
      </c>
      <c r="E1089" s="262" t="s">
        <v>585</v>
      </c>
      <c r="F1089" s="255">
        <v>45778</v>
      </c>
      <c r="G1089" s="255">
        <v>45930</v>
      </c>
      <c r="H1089" s="258">
        <v>140</v>
      </c>
      <c r="I1089" s="258">
        <v>80</v>
      </c>
    </row>
    <row r="1090" spans="1:9" x14ac:dyDescent="0.25">
      <c r="A1090" s="250">
        <v>334</v>
      </c>
      <c r="B1090" s="248" t="s">
        <v>138</v>
      </c>
      <c r="C1090" s="248" t="s">
        <v>180</v>
      </c>
      <c r="D1090" s="247" t="str">
        <f t="shared" si="16"/>
        <v>Deadwood / Spearfish , SD</v>
      </c>
      <c r="E1090" s="262" t="s">
        <v>585</v>
      </c>
      <c r="F1090" s="255">
        <v>45931</v>
      </c>
      <c r="G1090" s="255">
        <v>45961</v>
      </c>
      <c r="H1090" s="258">
        <v>140</v>
      </c>
      <c r="I1090" s="258">
        <v>80</v>
      </c>
    </row>
    <row r="1091" spans="1:9" x14ac:dyDescent="0.25">
      <c r="A1091" s="250">
        <v>334</v>
      </c>
      <c r="B1091" s="248" t="s">
        <v>138</v>
      </c>
      <c r="C1091" s="248" t="s">
        <v>180</v>
      </c>
      <c r="D1091" s="247" t="str">
        <f t="shared" si="16"/>
        <v>Deadwood / Spearfish , SD</v>
      </c>
      <c r="E1091" s="262" t="s">
        <v>585</v>
      </c>
      <c r="F1091" s="255">
        <v>45962</v>
      </c>
      <c r="G1091" s="255">
        <v>46142</v>
      </c>
      <c r="H1091" s="258">
        <v>110</v>
      </c>
      <c r="I1091" s="258">
        <v>80</v>
      </c>
    </row>
    <row r="1092" spans="1:9" x14ac:dyDescent="0.25">
      <c r="A1092" s="250">
        <v>334</v>
      </c>
      <c r="B1092" s="248" t="s">
        <v>138</v>
      </c>
      <c r="C1092" s="248" t="s">
        <v>180</v>
      </c>
      <c r="D1092" s="247" t="str">
        <f t="shared" si="16"/>
        <v>Deadwood / Spearfish , SD</v>
      </c>
      <c r="E1092" s="262" t="s">
        <v>585</v>
      </c>
      <c r="F1092" s="255">
        <v>46143</v>
      </c>
      <c r="G1092" s="255">
        <v>46387</v>
      </c>
      <c r="H1092" s="258">
        <v>140</v>
      </c>
      <c r="I1092" s="258">
        <v>80</v>
      </c>
    </row>
    <row r="1093" spans="1:9" x14ac:dyDescent="0.25">
      <c r="A1093" s="249">
        <v>332</v>
      </c>
      <c r="B1093" s="247" t="s">
        <v>138</v>
      </c>
      <c r="C1093" s="247" t="s">
        <v>221</v>
      </c>
      <c r="D1093" s="247" t="str">
        <f t="shared" si="16"/>
        <v>Hot Springs, SD</v>
      </c>
      <c r="E1093" s="261" t="s">
        <v>583</v>
      </c>
      <c r="F1093" s="254">
        <v>45566</v>
      </c>
      <c r="G1093" s="254">
        <v>45808</v>
      </c>
      <c r="H1093" s="257">
        <v>110</v>
      </c>
      <c r="I1093" s="257">
        <v>74</v>
      </c>
    </row>
    <row r="1094" spans="1:9" x14ac:dyDescent="0.25">
      <c r="A1094" s="249">
        <v>332</v>
      </c>
      <c r="B1094" s="247" t="s">
        <v>138</v>
      </c>
      <c r="C1094" s="247" t="s">
        <v>221</v>
      </c>
      <c r="D1094" s="247" t="str">
        <f t="shared" si="16"/>
        <v>Hot Springs, SD</v>
      </c>
      <c r="E1094" s="261" t="s">
        <v>583</v>
      </c>
      <c r="F1094" s="254">
        <v>45809</v>
      </c>
      <c r="G1094" s="254">
        <v>45930</v>
      </c>
      <c r="H1094" s="257">
        <v>161</v>
      </c>
      <c r="I1094" s="257">
        <v>74</v>
      </c>
    </row>
    <row r="1095" spans="1:9" x14ac:dyDescent="0.25">
      <c r="A1095" s="249">
        <v>332</v>
      </c>
      <c r="B1095" s="247" t="s">
        <v>138</v>
      </c>
      <c r="C1095" s="247" t="s">
        <v>221</v>
      </c>
      <c r="D1095" s="247" t="str">
        <f t="shared" si="16"/>
        <v>Hot Springs, SD</v>
      </c>
      <c r="E1095" s="261" t="s">
        <v>583</v>
      </c>
      <c r="F1095" s="254">
        <v>45931</v>
      </c>
      <c r="G1095" s="254">
        <v>46173</v>
      </c>
      <c r="H1095" s="257">
        <v>110</v>
      </c>
      <c r="I1095" s="257">
        <v>74</v>
      </c>
    </row>
    <row r="1096" spans="1:9" x14ac:dyDescent="0.25">
      <c r="A1096" s="249">
        <v>332</v>
      </c>
      <c r="B1096" s="247" t="s">
        <v>138</v>
      </c>
      <c r="C1096" s="247" t="s">
        <v>221</v>
      </c>
      <c r="D1096" s="247" t="str">
        <f t="shared" si="16"/>
        <v>Hot Springs, SD</v>
      </c>
      <c r="E1096" s="261" t="s">
        <v>583</v>
      </c>
      <c r="F1096" s="254">
        <v>46174</v>
      </c>
      <c r="G1096" s="254">
        <v>46387</v>
      </c>
      <c r="H1096" s="257">
        <v>161</v>
      </c>
      <c r="I1096" s="257">
        <v>74</v>
      </c>
    </row>
    <row r="1097" spans="1:9" x14ac:dyDescent="0.25">
      <c r="A1097" s="250">
        <v>333</v>
      </c>
      <c r="B1097" s="248" t="s">
        <v>138</v>
      </c>
      <c r="C1097" s="248" t="s">
        <v>324</v>
      </c>
      <c r="D1097" s="247" t="str">
        <f t="shared" si="16"/>
        <v>Rapid City, SD</v>
      </c>
      <c r="E1097" s="262" t="s">
        <v>584</v>
      </c>
      <c r="F1097" s="255">
        <v>45566</v>
      </c>
      <c r="G1097" s="255">
        <v>45808</v>
      </c>
      <c r="H1097" s="258">
        <v>110</v>
      </c>
      <c r="I1097" s="258">
        <v>74</v>
      </c>
    </row>
    <row r="1098" spans="1:9" x14ac:dyDescent="0.25">
      <c r="A1098" s="250">
        <v>333</v>
      </c>
      <c r="B1098" s="248" t="s">
        <v>138</v>
      </c>
      <c r="C1098" s="248" t="s">
        <v>324</v>
      </c>
      <c r="D1098" s="247" t="str">
        <f t="shared" si="16"/>
        <v>Rapid City, SD</v>
      </c>
      <c r="E1098" s="262" t="s">
        <v>584</v>
      </c>
      <c r="F1098" s="255">
        <v>45809</v>
      </c>
      <c r="G1098" s="255">
        <v>45900</v>
      </c>
      <c r="H1098" s="258">
        <v>158</v>
      </c>
      <c r="I1098" s="258">
        <v>74</v>
      </c>
    </row>
    <row r="1099" spans="1:9" x14ac:dyDescent="0.25">
      <c r="A1099" s="250">
        <v>333</v>
      </c>
      <c r="B1099" s="248" t="s">
        <v>138</v>
      </c>
      <c r="C1099" s="248" t="s">
        <v>324</v>
      </c>
      <c r="D1099" s="247" t="str">
        <f t="shared" ref="D1099:D1166" si="17">$C1099&amp;","&amp;" "&amp;$B1099</f>
        <v>Rapid City, SD</v>
      </c>
      <c r="E1099" s="262" t="s">
        <v>584</v>
      </c>
      <c r="F1099" s="255">
        <v>45901</v>
      </c>
      <c r="G1099" s="255">
        <v>45930</v>
      </c>
      <c r="H1099" s="258">
        <v>110</v>
      </c>
      <c r="I1099" s="258">
        <v>74</v>
      </c>
    </row>
    <row r="1100" spans="1:9" x14ac:dyDescent="0.25">
      <c r="A1100" s="250">
        <v>333</v>
      </c>
      <c r="B1100" s="248" t="s">
        <v>138</v>
      </c>
      <c r="C1100" s="248" t="s">
        <v>324</v>
      </c>
      <c r="D1100" s="247" t="str">
        <f t="shared" si="17"/>
        <v>Rapid City, SD</v>
      </c>
      <c r="E1100" s="262" t="s">
        <v>584</v>
      </c>
      <c r="F1100" s="255">
        <v>45931</v>
      </c>
      <c r="G1100" s="255">
        <v>46173</v>
      </c>
      <c r="H1100" s="258">
        <v>110</v>
      </c>
      <c r="I1100" s="258">
        <v>74</v>
      </c>
    </row>
    <row r="1101" spans="1:9" x14ac:dyDescent="0.25">
      <c r="A1101" s="250">
        <v>333</v>
      </c>
      <c r="B1101" s="248" t="s">
        <v>138</v>
      </c>
      <c r="C1101" s="248" t="s">
        <v>324</v>
      </c>
      <c r="D1101" s="247" t="str">
        <f t="shared" si="17"/>
        <v>Rapid City, SD</v>
      </c>
      <c r="E1101" s="262" t="s">
        <v>584</v>
      </c>
      <c r="F1101" s="255">
        <v>46174</v>
      </c>
      <c r="G1101" s="255">
        <v>46265</v>
      </c>
      <c r="H1101" s="258">
        <v>158</v>
      </c>
      <c r="I1101" s="258">
        <v>74</v>
      </c>
    </row>
    <row r="1102" spans="1:9" x14ac:dyDescent="0.25">
      <c r="A1102" s="250">
        <v>333</v>
      </c>
      <c r="B1102" s="248" t="s">
        <v>138</v>
      </c>
      <c r="C1102" s="248" t="s">
        <v>324</v>
      </c>
      <c r="D1102" s="247" t="str">
        <f t="shared" si="17"/>
        <v>Rapid City, SD</v>
      </c>
      <c r="E1102" s="262" t="s">
        <v>584</v>
      </c>
      <c r="F1102" s="255">
        <v>46266</v>
      </c>
      <c r="G1102" s="255">
        <v>46387</v>
      </c>
      <c r="H1102" s="258">
        <v>110</v>
      </c>
      <c r="I1102" s="258">
        <v>74</v>
      </c>
    </row>
    <row r="1103" spans="1:9" x14ac:dyDescent="0.25">
      <c r="A1103" s="249">
        <v>335</v>
      </c>
      <c r="B1103" s="247" t="s">
        <v>140</v>
      </c>
      <c r="C1103" s="247" t="s">
        <v>133</v>
      </c>
      <c r="D1103" s="247" t="str">
        <f t="shared" si="17"/>
        <v>Brentwood / Franklin, TN</v>
      </c>
      <c r="E1103" s="261" t="s">
        <v>586</v>
      </c>
      <c r="F1103" s="254">
        <v>45566</v>
      </c>
      <c r="G1103" s="254">
        <v>45930</v>
      </c>
      <c r="H1103" s="257">
        <v>130</v>
      </c>
      <c r="I1103" s="257">
        <v>86</v>
      </c>
    </row>
    <row r="1104" spans="1:9" x14ac:dyDescent="0.25">
      <c r="A1104" s="249">
        <v>335</v>
      </c>
      <c r="B1104" s="247" t="s">
        <v>140</v>
      </c>
      <c r="C1104" s="247" t="s">
        <v>133</v>
      </c>
      <c r="D1104" s="247" t="str">
        <f t="shared" si="17"/>
        <v>Brentwood / Franklin, TN</v>
      </c>
      <c r="E1104" s="261" t="s">
        <v>586</v>
      </c>
      <c r="F1104" s="254">
        <v>45931</v>
      </c>
      <c r="G1104" s="254">
        <v>46387</v>
      </c>
      <c r="H1104" s="257">
        <v>130</v>
      </c>
      <c r="I1104" s="257">
        <v>86</v>
      </c>
    </row>
    <row r="1105" spans="1:9" x14ac:dyDescent="0.25">
      <c r="A1105" s="250">
        <v>336</v>
      </c>
      <c r="B1105" s="248" t="s">
        <v>140</v>
      </c>
      <c r="C1105" s="248" t="s">
        <v>160</v>
      </c>
      <c r="D1105" s="247" t="str">
        <f t="shared" si="17"/>
        <v>Chattanooga , TN</v>
      </c>
      <c r="E1105" s="262" t="s">
        <v>214</v>
      </c>
      <c r="F1105" s="255">
        <v>45566</v>
      </c>
      <c r="G1105" s="255">
        <v>45930</v>
      </c>
      <c r="H1105" s="258">
        <v>117</v>
      </c>
      <c r="I1105" s="258">
        <v>74</v>
      </c>
    </row>
    <row r="1106" spans="1:9" x14ac:dyDescent="0.25">
      <c r="A1106" s="250">
        <v>336</v>
      </c>
      <c r="B1106" s="248" t="s">
        <v>140</v>
      </c>
      <c r="C1106" s="248" t="s">
        <v>160</v>
      </c>
      <c r="D1106" s="247" t="str">
        <f t="shared" si="17"/>
        <v>Chattanooga , TN</v>
      </c>
      <c r="E1106" s="262" t="s">
        <v>214</v>
      </c>
      <c r="F1106" s="255">
        <v>45931</v>
      </c>
      <c r="G1106" s="255">
        <v>46387</v>
      </c>
      <c r="H1106" s="258">
        <v>117</v>
      </c>
      <c r="I1106" s="258">
        <v>74</v>
      </c>
    </row>
    <row r="1107" spans="1:9" x14ac:dyDescent="0.25">
      <c r="A1107" s="249">
        <v>338</v>
      </c>
      <c r="B1107" s="247" t="s">
        <v>140</v>
      </c>
      <c r="C1107" s="247" t="s">
        <v>240</v>
      </c>
      <c r="D1107" s="247" t="str">
        <f t="shared" si="17"/>
        <v>Knoxville, TN</v>
      </c>
      <c r="E1107" s="261" t="s">
        <v>587</v>
      </c>
      <c r="F1107" s="254">
        <v>45566</v>
      </c>
      <c r="G1107" s="254">
        <v>45930</v>
      </c>
      <c r="H1107" s="257">
        <v>119</v>
      </c>
      <c r="I1107" s="257">
        <v>74</v>
      </c>
    </row>
    <row r="1108" spans="1:9" x14ac:dyDescent="0.25">
      <c r="A1108" s="249">
        <v>338</v>
      </c>
      <c r="B1108" s="247" t="s">
        <v>140</v>
      </c>
      <c r="C1108" s="247" t="s">
        <v>240</v>
      </c>
      <c r="D1108" s="247" t="str">
        <f t="shared" si="17"/>
        <v>Knoxville, TN</v>
      </c>
      <c r="E1108" s="261" t="s">
        <v>587</v>
      </c>
      <c r="F1108" s="254">
        <v>45931</v>
      </c>
      <c r="G1108" s="254">
        <v>46387</v>
      </c>
      <c r="H1108" s="257">
        <v>119</v>
      </c>
      <c r="I1108" s="257">
        <v>74</v>
      </c>
    </row>
    <row r="1109" spans="1:9" x14ac:dyDescent="0.25">
      <c r="A1109" s="250">
        <v>339</v>
      </c>
      <c r="B1109" s="248" t="s">
        <v>140</v>
      </c>
      <c r="C1109" s="248" t="s">
        <v>261</v>
      </c>
      <c r="D1109" s="247" t="str">
        <f t="shared" si="17"/>
        <v>Memphis, TN</v>
      </c>
      <c r="E1109" s="262" t="s">
        <v>588</v>
      </c>
      <c r="F1109" s="255">
        <v>45566</v>
      </c>
      <c r="G1109" s="255">
        <v>45930</v>
      </c>
      <c r="H1109" s="258">
        <v>129</v>
      </c>
      <c r="I1109" s="258">
        <v>74</v>
      </c>
    </row>
    <row r="1110" spans="1:9" x14ac:dyDescent="0.25">
      <c r="A1110" s="250">
        <v>339</v>
      </c>
      <c r="B1110" s="248" t="s">
        <v>140</v>
      </c>
      <c r="C1110" s="248" t="s">
        <v>261</v>
      </c>
      <c r="D1110" s="247" t="str">
        <f t="shared" si="17"/>
        <v>Memphis, TN</v>
      </c>
      <c r="E1110" s="262" t="s">
        <v>588</v>
      </c>
      <c r="F1110" s="255">
        <v>45931</v>
      </c>
      <c r="G1110" s="255">
        <v>46387</v>
      </c>
      <c r="H1110" s="258">
        <v>129</v>
      </c>
      <c r="I1110" s="258">
        <v>74</v>
      </c>
    </row>
    <row r="1111" spans="1:9" x14ac:dyDescent="0.25">
      <c r="A1111" s="249">
        <v>340</v>
      </c>
      <c r="B1111" s="247" t="s">
        <v>140</v>
      </c>
      <c r="C1111" s="247" t="s">
        <v>280</v>
      </c>
      <c r="D1111" s="247" t="str">
        <f t="shared" si="17"/>
        <v>Nashville, TN</v>
      </c>
      <c r="E1111" s="261" t="s">
        <v>589</v>
      </c>
      <c r="F1111" s="254">
        <v>45566</v>
      </c>
      <c r="G1111" s="254">
        <v>45596</v>
      </c>
      <c r="H1111" s="257">
        <v>248</v>
      </c>
      <c r="I1111" s="257">
        <v>86</v>
      </c>
    </row>
    <row r="1112" spans="1:9" x14ac:dyDescent="0.25">
      <c r="A1112" s="249">
        <v>340</v>
      </c>
      <c r="B1112" s="247" t="s">
        <v>140</v>
      </c>
      <c r="C1112" s="247" t="s">
        <v>280</v>
      </c>
      <c r="D1112" s="247" t="str">
        <f t="shared" si="17"/>
        <v>Nashville, TN</v>
      </c>
      <c r="E1112" s="261" t="s">
        <v>589</v>
      </c>
      <c r="F1112" s="254">
        <v>45597</v>
      </c>
      <c r="G1112" s="254">
        <v>45900</v>
      </c>
      <c r="H1112" s="257">
        <v>217</v>
      </c>
      <c r="I1112" s="257">
        <v>86</v>
      </c>
    </row>
    <row r="1113" spans="1:9" x14ac:dyDescent="0.25">
      <c r="A1113" s="249">
        <v>340</v>
      </c>
      <c r="B1113" s="247" t="s">
        <v>140</v>
      </c>
      <c r="C1113" s="247" t="s">
        <v>280</v>
      </c>
      <c r="D1113" s="247" t="str">
        <f t="shared" si="17"/>
        <v>Nashville, TN</v>
      </c>
      <c r="E1113" s="261" t="s">
        <v>589</v>
      </c>
      <c r="F1113" s="254">
        <v>45901</v>
      </c>
      <c r="G1113" s="254">
        <v>45930</v>
      </c>
      <c r="H1113" s="257">
        <v>248</v>
      </c>
      <c r="I1113" s="257">
        <v>86</v>
      </c>
    </row>
    <row r="1114" spans="1:9" x14ac:dyDescent="0.25">
      <c r="A1114" s="249">
        <v>340</v>
      </c>
      <c r="B1114" s="247" t="s">
        <v>140</v>
      </c>
      <c r="C1114" s="247" t="s">
        <v>280</v>
      </c>
      <c r="D1114" s="247" t="str">
        <f t="shared" si="17"/>
        <v>Nashville, TN</v>
      </c>
      <c r="E1114" s="261" t="s">
        <v>589</v>
      </c>
      <c r="F1114" s="254">
        <v>45931</v>
      </c>
      <c r="G1114" s="254">
        <v>45961</v>
      </c>
      <c r="H1114" s="257">
        <v>248</v>
      </c>
      <c r="I1114" s="257">
        <v>86</v>
      </c>
    </row>
    <row r="1115" spans="1:9" x14ac:dyDescent="0.25">
      <c r="A1115" s="249">
        <v>340</v>
      </c>
      <c r="B1115" s="247" t="s">
        <v>140</v>
      </c>
      <c r="C1115" s="247" t="s">
        <v>280</v>
      </c>
      <c r="D1115" s="247" t="str">
        <f t="shared" si="17"/>
        <v>Nashville, TN</v>
      </c>
      <c r="E1115" s="261" t="s">
        <v>589</v>
      </c>
      <c r="F1115" s="254">
        <v>45962</v>
      </c>
      <c r="G1115" s="254">
        <v>46265</v>
      </c>
      <c r="H1115" s="257">
        <v>217</v>
      </c>
      <c r="I1115" s="257">
        <v>86</v>
      </c>
    </row>
    <row r="1116" spans="1:9" x14ac:dyDescent="0.25">
      <c r="A1116" s="249">
        <v>340</v>
      </c>
      <c r="B1116" s="247" t="s">
        <v>140</v>
      </c>
      <c r="C1116" s="247" t="s">
        <v>280</v>
      </c>
      <c r="D1116" s="247" t="str">
        <f t="shared" si="17"/>
        <v>Nashville, TN</v>
      </c>
      <c r="E1116" s="261" t="s">
        <v>589</v>
      </c>
      <c r="F1116" s="254">
        <v>46266</v>
      </c>
      <c r="G1116" s="254">
        <v>46387</v>
      </c>
      <c r="H1116" s="257">
        <v>248</v>
      </c>
      <c r="I1116" s="257">
        <v>86</v>
      </c>
    </row>
    <row r="1117" spans="1:9" x14ac:dyDescent="0.25">
      <c r="A1117" s="250">
        <v>342</v>
      </c>
      <c r="B1117" s="248" t="s">
        <v>142</v>
      </c>
      <c r="C1117" s="248" t="s">
        <v>80</v>
      </c>
      <c r="D1117" s="247" t="str">
        <f t="shared" si="17"/>
        <v>Arlington / Fort Worth / Grapevine, TX</v>
      </c>
      <c r="E1117" s="262" t="s">
        <v>590</v>
      </c>
      <c r="F1117" s="255">
        <v>45566</v>
      </c>
      <c r="G1117" s="255">
        <v>45930</v>
      </c>
      <c r="H1117" s="258">
        <v>181</v>
      </c>
      <c r="I1117" s="258">
        <v>80</v>
      </c>
    </row>
    <row r="1118" spans="1:9" x14ac:dyDescent="0.25">
      <c r="A1118" s="250">
        <v>342</v>
      </c>
      <c r="B1118" s="248" t="s">
        <v>142</v>
      </c>
      <c r="C1118" s="248" t="s">
        <v>80</v>
      </c>
      <c r="D1118" s="247" t="str">
        <f t="shared" si="17"/>
        <v>Arlington / Fort Worth / Grapevine, TX</v>
      </c>
      <c r="E1118" s="262" t="s">
        <v>590</v>
      </c>
      <c r="F1118" s="255">
        <v>45931</v>
      </c>
      <c r="G1118" s="255">
        <v>46387</v>
      </c>
      <c r="H1118" s="258">
        <v>181</v>
      </c>
      <c r="I1118" s="258">
        <v>80</v>
      </c>
    </row>
    <row r="1119" spans="1:9" x14ac:dyDescent="0.25">
      <c r="A1119" s="249">
        <v>343</v>
      </c>
      <c r="B1119" s="247" t="s">
        <v>142</v>
      </c>
      <c r="C1119" s="247" t="s">
        <v>93</v>
      </c>
      <c r="D1119" s="247" t="str">
        <f t="shared" si="17"/>
        <v>Austin, TX</v>
      </c>
      <c r="E1119" s="261" t="s">
        <v>591</v>
      </c>
      <c r="F1119" s="254">
        <v>45566</v>
      </c>
      <c r="G1119" s="254">
        <v>45657</v>
      </c>
      <c r="H1119" s="257">
        <v>173</v>
      </c>
      <c r="I1119" s="257">
        <v>80</v>
      </c>
    </row>
    <row r="1120" spans="1:9" x14ac:dyDescent="0.25">
      <c r="A1120" s="249">
        <v>343</v>
      </c>
      <c r="B1120" s="247" t="s">
        <v>142</v>
      </c>
      <c r="C1120" s="247" t="s">
        <v>93</v>
      </c>
      <c r="D1120" s="247" t="str">
        <f t="shared" si="17"/>
        <v>Austin, TX</v>
      </c>
      <c r="E1120" s="261" t="s">
        <v>591</v>
      </c>
      <c r="F1120" s="254">
        <v>45658</v>
      </c>
      <c r="G1120" s="254">
        <v>45747</v>
      </c>
      <c r="H1120" s="257">
        <v>187</v>
      </c>
      <c r="I1120" s="257">
        <v>80</v>
      </c>
    </row>
    <row r="1121" spans="1:9" x14ac:dyDescent="0.25">
      <c r="A1121" s="249">
        <v>343</v>
      </c>
      <c r="B1121" s="247" t="s">
        <v>142</v>
      </c>
      <c r="C1121" s="247" t="s">
        <v>93</v>
      </c>
      <c r="D1121" s="247" t="str">
        <f t="shared" si="17"/>
        <v>Austin, TX</v>
      </c>
      <c r="E1121" s="261" t="s">
        <v>591</v>
      </c>
      <c r="F1121" s="254">
        <v>45748</v>
      </c>
      <c r="G1121" s="254">
        <v>45930</v>
      </c>
      <c r="H1121" s="257">
        <v>173</v>
      </c>
      <c r="I1121" s="257">
        <v>80</v>
      </c>
    </row>
    <row r="1122" spans="1:9" x14ac:dyDescent="0.25">
      <c r="A1122" s="249">
        <v>343</v>
      </c>
      <c r="B1122" s="247" t="s">
        <v>142</v>
      </c>
      <c r="C1122" s="247" t="s">
        <v>93</v>
      </c>
      <c r="D1122" s="247" t="str">
        <f t="shared" si="17"/>
        <v>Austin, TX</v>
      </c>
      <c r="E1122" s="261" t="s">
        <v>591</v>
      </c>
      <c r="F1122" s="254">
        <v>45931</v>
      </c>
      <c r="G1122" s="254">
        <v>46022</v>
      </c>
      <c r="H1122" s="257">
        <v>173</v>
      </c>
      <c r="I1122" s="257">
        <v>80</v>
      </c>
    </row>
    <row r="1123" spans="1:9" x14ac:dyDescent="0.25">
      <c r="A1123" s="249">
        <v>343</v>
      </c>
      <c r="B1123" s="247" t="s">
        <v>142</v>
      </c>
      <c r="C1123" s="247" t="s">
        <v>93</v>
      </c>
      <c r="D1123" s="247" t="str">
        <f t="shared" si="17"/>
        <v>Austin, TX</v>
      </c>
      <c r="E1123" s="261" t="s">
        <v>591</v>
      </c>
      <c r="F1123" s="254">
        <v>46023</v>
      </c>
      <c r="G1123" s="254">
        <v>46112</v>
      </c>
      <c r="H1123" s="257">
        <v>187</v>
      </c>
      <c r="I1123" s="257">
        <v>80</v>
      </c>
    </row>
    <row r="1124" spans="1:9" x14ac:dyDescent="0.25">
      <c r="A1124" s="249">
        <v>343</v>
      </c>
      <c r="B1124" s="247" t="s">
        <v>142</v>
      </c>
      <c r="C1124" s="247" t="s">
        <v>93</v>
      </c>
      <c r="D1124" s="247" t="str">
        <f t="shared" si="17"/>
        <v>Austin, TX</v>
      </c>
      <c r="E1124" s="261" t="s">
        <v>591</v>
      </c>
      <c r="F1124" s="254">
        <v>46113</v>
      </c>
      <c r="G1124" s="254">
        <v>46387</v>
      </c>
      <c r="H1124" s="257">
        <v>173</v>
      </c>
      <c r="I1124" s="257">
        <v>80</v>
      </c>
    </row>
    <row r="1125" spans="1:9" x14ac:dyDescent="0.25">
      <c r="A1125" s="250">
        <v>486</v>
      </c>
      <c r="B1125" s="248" t="s">
        <v>142</v>
      </c>
      <c r="C1125" s="248" t="s">
        <v>109</v>
      </c>
      <c r="D1125" s="247" t="str">
        <f t="shared" si="17"/>
        <v>Big Spring, TX</v>
      </c>
      <c r="E1125" s="262" t="s">
        <v>498</v>
      </c>
      <c r="F1125" s="255">
        <v>45566</v>
      </c>
      <c r="G1125" s="255">
        <v>45930</v>
      </c>
      <c r="H1125" s="258">
        <v>114</v>
      </c>
      <c r="I1125" s="258">
        <v>68</v>
      </c>
    </row>
    <row r="1126" spans="1:9" x14ac:dyDescent="0.25">
      <c r="A1126" s="250">
        <v>486</v>
      </c>
      <c r="B1126" s="248" t="s">
        <v>142</v>
      </c>
      <c r="C1126" s="248" t="s">
        <v>109</v>
      </c>
      <c r="D1126" s="247" t="str">
        <f t="shared" si="17"/>
        <v>Big Spring, TX</v>
      </c>
      <c r="E1126" s="262" t="s">
        <v>498</v>
      </c>
      <c r="F1126" s="255">
        <v>45931</v>
      </c>
      <c r="G1126" s="255">
        <v>46387</v>
      </c>
      <c r="H1126" s="258">
        <v>114</v>
      </c>
      <c r="I1126" s="258">
        <v>68</v>
      </c>
    </row>
    <row r="1127" spans="1:9" x14ac:dyDescent="0.25">
      <c r="A1127" s="249">
        <v>346</v>
      </c>
      <c r="B1127" s="247" t="s">
        <v>142</v>
      </c>
      <c r="C1127" s="247" t="s">
        <v>177</v>
      </c>
      <c r="D1127" s="247" t="str">
        <f t="shared" si="17"/>
        <v>Dallas, TX</v>
      </c>
      <c r="E1127" s="261" t="s">
        <v>592</v>
      </c>
      <c r="F1127" s="254">
        <v>45566</v>
      </c>
      <c r="G1127" s="254">
        <v>45657</v>
      </c>
      <c r="H1127" s="257">
        <v>170</v>
      </c>
      <c r="I1127" s="257">
        <v>80</v>
      </c>
    </row>
    <row r="1128" spans="1:9" x14ac:dyDescent="0.25">
      <c r="A1128" s="249">
        <v>346</v>
      </c>
      <c r="B1128" s="247" t="s">
        <v>142</v>
      </c>
      <c r="C1128" s="247" t="s">
        <v>177</v>
      </c>
      <c r="D1128" s="247" t="str">
        <f t="shared" si="17"/>
        <v>Dallas, TX</v>
      </c>
      <c r="E1128" s="261" t="s">
        <v>592</v>
      </c>
      <c r="F1128" s="254">
        <v>45658</v>
      </c>
      <c r="G1128" s="254">
        <v>45747</v>
      </c>
      <c r="H1128" s="257">
        <v>191</v>
      </c>
      <c r="I1128" s="257">
        <v>80</v>
      </c>
    </row>
    <row r="1129" spans="1:9" x14ac:dyDescent="0.25">
      <c r="A1129" s="249">
        <v>346</v>
      </c>
      <c r="B1129" s="247" t="s">
        <v>142</v>
      </c>
      <c r="C1129" s="247" t="s">
        <v>177</v>
      </c>
      <c r="D1129" s="247" t="str">
        <f t="shared" si="17"/>
        <v>Dallas, TX</v>
      </c>
      <c r="E1129" s="261" t="s">
        <v>592</v>
      </c>
      <c r="F1129" s="254">
        <v>45748</v>
      </c>
      <c r="G1129" s="254">
        <v>45930</v>
      </c>
      <c r="H1129" s="257">
        <v>170</v>
      </c>
      <c r="I1129" s="257">
        <v>80</v>
      </c>
    </row>
    <row r="1130" spans="1:9" x14ac:dyDescent="0.25">
      <c r="A1130" s="249">
        <v>346</v>
      </c>
      <c r="B1130" s="247" t="s">
        <v>142</v>
      </c>
      <c r="C1130" s="247" t="s">
        <v>177</v>
      </c>
      <c r="D1130" s="247" t="str">
        <f t="shared" si="17"/>
        <v>Dallas, TX</v>
      </c>
      <c r="E1130" s="261" t="s">
        <v>592</v>
      </c>
      <c r="F1130" s="254">
        <v>45931</v>
      </c>
      <c r="G1130" s="254">
        <v>46022</v>
      </c>
      <c r="H1130" s="257">
        <v>170</v>
      </c>
      <c r="I1130" s="257">
        <v>80</v>
      </c>
    </row>
    <row r="1131" spans="1:9" x14ac:dyDescent="0.25">
      <c r="A1131" s="249">
        <v>346</v>
      </c>
      <c r="B1131" s="247" t="s">
        <v>142</v>
      </c>
      <c r="C1131" s="247" t="s">
        <v>177</v>
      </c>
      <c r="D1131" s="247" t="str">
        <f t="shared" si="17"/>
        <v>Dallas, TX</v>
      </c>
      <c r="E1131" s="261" t="s">
        <v>592</v>
      </c>
      <c r="F1131" s="254">
        <v>46023</v>
      </c>
      <c r="G1131" s="254">
        <v>46112</v>
      </c>
      <c r="H1131" s="257">
        <v>191</v>
      </c>
      <c r="I1131" s="257">
        <v>80</v>
      </c>
    </row>
    <row r="1132" spans="1:9" x14ac:dyDescent="0.25">
      <c r="A1132" s="249">
        <v>346</v>
      </c>
      <c r="B1132" s="247" t="s">
        <v>142</v>
      </c>
      <c r="C1132" s="247" t="s">
        <v>177</v>
      </c>
      <c r="D1132" s="247" t="str">
        <f t="shared" si="17"/>
        <v>Dallas, TX</v>
      </c>
      <c r="E1132" s="261" t="s">
        <v>592</v>
      </c>
      <c r="F1132" s="254">
        <v>46113</v>
      </c>
      <c r="G1132" s="254">
        <v>46387</v>
      </c>
      <c r="H1132" s="257">
        <v>170</v>
      </c>
      <c r="I1132" s="257">
        <v>80</v>
      </c>
    </row>
    <row r="1133" spans="1:9" x14ac:dyDescent="0.25">
      <c r="A1133" s="250">
        <v>348</v>
      </c>
      <c r="B1133" s="248" t="s">
        <v>142</v>
      </c>
      <c r="C1133" s="248" t="s">
        <v>205</v>
      </c>
      <c r="D1133" s="247" t="str">
        <f t="shared" si="17"/>
        <v>Galveston, TX</v>
      </c>
      <c r="E1133" s="262" t="s">
        <v>205</v>
      </c>
      <c r="F1133" s="255">
        <v>45566</v>
      </c>
      <c r="G1133" s="255">
        <v>45808</v>
      </c>
      <c r="H1133" s="258">
        <v>111</v>
      </c>
      <c r="I1133" s="258">
        <v>74</v>
      </c>
    </row>
    <row r="1134" spans="1:9" x14ac:dyDescent="0.25">
      <c r="A1134" s="250">
        <v>348</v>
      </c>
      <c r="B1134" s="248" t="s">
        <v>142</v>
      </c>
      <c r="C1134" s="248" t="s">
        <v>205</v>
      </c>
      <c r="D1134" s="247" t="str">
        <f t="shared" si="17"/>
        <v>Galveston, TX</v>
      </c>
      <c r="E1134" s="262" t="s">
        <v>205</v>
      </c>
      <c r="F1134" s="255">
        <v>45809</v>
      </c>
      <c r="G1134" s="255">
        <v>45869</v>
      </c>
      <c r="H1134" s="258">
        <v>146</v>
      </c>
      <c r="I1134" s="258">
        <v>74</v>
      </c>
    </row>
    <row r="1135" spans="1:9" x14ac:dyDescent="0.25">
      <c r="A1135" s="250">
        <v>348</v>
      </c>
      <c r="B1135" s="248" t="s">
        <v>142</v>
      </c>
      <c r="C1135" s="248" t="s">
        <v>205</v>
      </c>
      <c r="D1135" s="247" t="str">
        <f t="shared" si="17"/>
        <v>Galveston, TX</v>
      </c>
      <c r="E1135" s="262" t="s">
        <v>205</v>
      </c>
      <c r="F1135" s="255">
        <v>45870</v>
      </c>
      <c r="G1135" s="255">
        <v>45930</v>
      </c>
      <c r="H1135" s="258">
        <v>111</v>
      </c>
      <c r="I1135" s="258">
        <v>74</v>
      </c>
    </row>
    <row r="1136" spans="1:9" x14ac:dyDescent="0.25">
      <c r="A1136" s="250">
        <v>348</v>
      </c>
      <c r="B1136" s="248" t="s">
        <v>142</v>
      </c>
      <c r="C1136" s="248" t="s">
        <v>205</v>
      </c>
      <c r="D1136" s="247" t="str">
        <f t="shared" si="17"/>
        <v>Galveston, TX</v>
      </c>
      <c r="E1136" s="262" t="s">
        <v>205</v>
      </c>
      <c r="F1136" s="255">
        <v>45931</v>
      </c>
      <c r="G1136" s="255">
        <v>46173</v>
      </c>
      <c r="H1136" s="258">
        <v>111</v>
      </c>
      <c r="I1136" s="258">
        <v>74</v>
      </c>
    </row>
    <row r="1137" spans="1:9" x14ac:dyDescent="0.25">
      <c r="A1137" s="250">
        <v>348</v>
      </c>
      <c r="B1137" s="248" t="s">
        <v>142</v>
      </c>
      <c r="C1137" s="248" t="s">
        <v>205</v>
      </c>
      <c r="D1137" s="247" t="str">
        <f t="shared" si="17"/>
        <v>Galveston, TX</v>
      </c>
      <c r="E1137" s="262" t="s">
        <v>205</v>
      </c>
      <c r="F1137" s="255">
        <v>46174</v>
      </c>
      <c r="G1137" s="255">
        <v>46234</v>
      </c>
      <c r="H1137" s="258">
        <v>146</v>
      </c>
      <c r="I1137" s="258">
        <v>74</v>
      </c>
    </row>
    <row r="1138" spans="1:9" x14ac:dyDescent="0.25">
      <c r="A1138" s="250">
        <v>348</v>
      </c>
      <c r="B1138" s="248" t="s">
        <v>142</v>
      </c>
      <c r="C1138" s="248" t="s">
        <v>205</v>
      </c>
      <c r="D1138" s="247" t="str">
        <f t="shared" si="17"/>
        <v>Galveston, TX</v>
      </c>
      <c r="E1138" s="262" t="s">
        <v>205</v>
      </c>
      <c r="F1138" s="255">
        <v>46235</v>
      </c>
      <c r="G1138" s="255">
        <v>46387</v>
      </c>
      <c r="H1138" s="258">
        <v>111</v>
      </c>
      <c r="I1138" s="258">
        <v>74</v>
      </c>
    </row>
    <row r="1139" spans="1:9" x14ac:dyDescent="0.25">
      <c r="A1139" s="249">
        <v>350</v>
      </c>
      <c r="B1139" s="247" t="s">
        <v>142</v>
      </c>
      <c r="C1139" s="247" t="s">
        <v>222</v>
      </c>
      <c r="D1139" s="247" t="str">
        <f t="shared" si="17"/>
        <v>Houston, TX</v>
      </c>
      <c r="E1139" s="261" t="s">
        <v>593</v>
      </c>
      <c r="F1139" s="254">
        <v>45566</v>
      </c>
      <c r="G1139" s="254">
        <v>45930</v>
      </c>
      <c r="H1139" s="257">
        <v>128</v>
      </c>
      <c r="I1139" s="257">
        <v>80</v>
      </c>
    </row>
    <row r="1140" spans="1:9" x14ac:dyDescent="0.25">
      <c r="A1140" s="249">
        <v>350</v>
      </c>
      <c r="B1140" s="247" t="s">
        <v>142</v>
      </c>
      <c r="C1140" s="247" t="s">
        <v>222</v>
      </c>
      <c r="D1140" s="247" t="str">
        <f t="shared" si="17"/>
        <v>Houston, TX</v>
      </c>
      <c r="E1140" s="261" t="s">
        <v>593</v>
      </c>
      <c r="F1140" s="254">
        <v>45931</v>
      </c>
      <c r="G1140" s="254">
        <v>46387</v>
      </c>
      <c r="H1140" s="257">
        <v>128</v>
      </c>
      <c r="I1140" s="257">
        <v>80</v>
      </c>
    </row>
    <row r="1141" spans="1:9" x14ac:dyDescent="0.25">
      <c r="A1141" s="249"/>
      <c r="B1141" s="247" t="s">
        <v>142</v>
      </c>
      <c r="C1141" s="247" t="s">
        <v>1145</v>
      </c>
      <c r="D1141" s="247" t="str">
        <f t="shared" si="17"/>
        <v>Klein, TX</v>
      </c>
      <c r="E1141" s="261" t="s">
        <v>593</v>
      </c>
      <c r="F1141" s="254">
        <v>45566</v>
      </c>
      <c r="G1141" s="254">
        <v>45930</v>
      </c>
      <c r="H1141" s="257">
        <v>128</v>
      </c>
      <c r="I1141" s="257">
        <v>80</v>
      </c>
    </row>
    <row r="1142" spans="1:9" x14ac:dyDescent="0.25">
      <c r="A1142" s="249"/>
      <c r="B1142" s="247" t="s">
        <v>142</v>
      </c>
      <c r="C1142" s="247" t="s">
        <v>1145</v>
      </c>
      <c r="D1142" s="247" t="str">
        <f t="shared" si="17"/>
        <v>Klein, TX</v>
      </c>
      <c r="E1142" s="261" t="s">
        <v>593</v>
      </c>
      <c r="F1142" s="254">
        <v>45931</v>
      </c>
      <c r="G1142" s="254">
        <v>46387</v>
      </c>
      <c r="H1142" s="257">
        <v>128</v>
      </c>
      <c r="I1142" s="257">
        <v>80</v>
      </c>
    </row>
    <row r="1143" spans="1:9" x14ac:dyDescent="0.25">
      <c r="A1143" s="249"/>
      <c r="B1143" s="247" t="s">
        <v>142</v>
      </c>
      <c r="C1143" s="247" t="s">
        <v>1082</v>
      </c>
      <c r="D1143" s="247" t="str">
        <f t="shared" si="17"/>
        <v>Tomball, TX</v>
      </c>
      <c r="E1143" s="261" t="s">
        <v>593</v>
      </c>
      <c r="F1143" s="254">
        <v>45566</v>
      </c>
      <c r="G1143" s="254">
        <v>45930</v>
      </c>
      <c r="H1143" s="257">
        <v>128</v>
      </c>
      <c r="I1143" s="257">
        <v>80</v>
      </c>
    </row>
    <row r="1144" spans="1:9" x14ac:dyDescent="0.25">
      <c r="A1144" s="249"/>
      <c r="B1144" s="247" t="s">
        <v>142</v>
      </c>
      <c r="C1144" s="247" t="s">
        <v>1082</v>
      </c>
      <c r="D1144" s="247" t="str">
        <f t="shared" si="17"/>
        <v>Tomball, TX</v>
      </c>
      <c r="E1144" s="261" t="s">
        <v>593</v>
      </c>
      <c r="F1144" s="254">
        <v>45931</v>
      </c>
      <c r="G1144" s="254">
        <v>46387</v>
      </c>
      <c r="H1144" s="257">
        <v>128</v>
      </c>
      <c r="I1144" s="257">
        <v>80</v>
      </c>
    </row>
    <row r="1145" spans="1:9" x14ac:dyDescent="0.25">
      <c r="A1145" s="250">
        <v>471</v>
      </c>
      <c r="B1145" s="248" t="s">
        <v>142</v>
      </c>
      <c r="C1145" s="248" t="s">
        <v>264</v>
      </c>
      <c r="D1145" s="247" t="str">
        <f t="shared" si="17"/>
        <v>Midland / Odessa, TX</v>
      </c>
      <c r="E1145" s="262" t="s">
        <v>628</v>
      </c>
      <c r="F1145" s="255">
        <v>45566</v>
      </c>
      <c r="G1145" s="255">
        <v>45596</v>
      </c>
      <c r="H1145" s="258">
        <v>132</v>
      </c>
      <c r="I1145" s="258">
        <v>74</v>
      </c>
    </row>
    <row r="1146" spans="1:9" x14ac:dyDescent="0.25">
      <c r="A1146" s="250">
        <v>471</v>
      </c>
      <c r="B1146" s="248" t="s">
        <v>142</v>
      </c>
      <c r="C1146" s="248" t="s">
        <v>264</v>
      </c>
      <c r="D1146" s="247" t="str">
        <f t="shared" si="17"/>
        <v>Midland / Odessa, TX</v>
      </c>
      <c r="E1146" s="262" t="s">
        <v>628</v>
      </c>
      <c r="F1146" s="255">
        <v>45597</v>
      </c>
      <c r="G1146" s="255">
        <v>45688</v>
      </c>
      <c r="H1146" s="258">
        <v>118</v>
      </c>
      <c r="I1146" s="258">
        <v>74</v>
      </c>
    </row>
    <row r="1147" spans="1:9" x14ac:dyDescent="0.25">
      <c r="A1147" s="250">
        <v>471</v>
      </c>
      <c r="B1147" s="248" t="s">
        <v>142</v>
      </c>
      <c r="C1147" s="248" t="s">
        <v>264</v>
      </c>
      <c r="D1147" s="247" t="str">
        <f t="shared" si="17"/>
        <v>Midland / Odessa, TX</v>
      </c>
      <c r="E1147" s="262" t="s">
        <v>628</v>
      </c>
      <c r="F1147" s="255">
        <v>45689</v>
      </c>
      <c r="G1147" s="255">
        <v>45930</v>
      </c>
      <c r="H1147" s="258">
        <v>132</v>
      </c>
      <c r="I1147" s="258">
        <v>74</v>
      </c>
    </row>
    <row r="1148" spans="1:9" x14ac:dyDescent="0.25">
      <c r="A1148" s="250">
        <v>471</v>
      </c>
      <c r="B1148" s="248" t="s">
        <v>142</v>
      </c>
      <c r="C1148" s="248" t="s">
        <v>264</v>
      </c>
      <c r="D1148" s="247" t="str">
        <f t="shared" si="17"/>
        <v>Midland / Odessa, TX</v>
      </c>
      <c r="E1148" s="262" t="s">
        <v>628</v>
      </c>
      <c r="F1148" s="255">
        <v>45931</v>
      </c>
      <c r="G1148" s="255">
        <v>45961</v>
      </c>
      <c r="H1148" s="258">
        <v>132</v>
      </c>
      <c r="I1148" s="258">
        <v>74</v>
      </c>
    </row>
    <row r="1149" spans="1:9" x14ac:dyDescent="0.25">
      <c r="A1149" s="250">
        <v>471</v>
      </c>
      <c r="B1149" s="248" t="s">
        <v>142</v>
      </c>
      <c r="C1149" s="248" t="s">
        <v>264</v>
      </c>
      <c r="D1149" s="247" t="str">
        <f t="shared" si="17"/>
        <v>Midland / Odessa, TX</v>
      </c>
      <c r="E1149" s="262" t="s">
        <v>628</v>
      </c>
      <c r="F1149" s="255">
        <v>45962</v>
      </c>
      <c r="G1149" s="255">
        <v>46053</v>
      </c>
      <c r="H1149" s="258">
        <v>118</v>
      </c>
      <c r="I1149" s="258">
        <v>74</v>
      </c>
    </row>
    <row r="1150" spans="1:9" x14ac:dyDescent="0.25">
      <c r="A1150" s="250">
        <v>471</v>
      </c>
      <c r="B1150" s="248" t="s">
        <v>142</v>
      </c>
      <c r="C1150" s="248" t="s">
        <v>264</v>
      </c>
      <c r="D1150" s="247" t="str">
        <f t="shared" si="17"/>
        <v>Midland / Odessa, TX</v>
      </c>
      <c r="E1150" s="262" t="s">
        <v>628</v>
      </c>
      <c r="F1150" s="255">
        <v>46054</v>
      </c>
      <c r="G1150" s="255">
        <v>46387</v>
      </c>
      <c r="H1150" s="258">
        <v>132</v>
      </c>
      <c r="I1150" s="258">
        <v>74</v>
      </c>
    </row>
    <row r="1151" spans="1:9" x14ac:dyDescent="0.25">
      <c r="A1151" s="249">
        <v>492</v>
      </c>
      <c r="B1151" s="247" t="s">
        <v>142</v>
      </c>
      <c r="C1151" s="247" t="s">
        <v>303</v>
      </c>
      <c r="D1151" s="247" t="str">
        <f t="shared" si="17"/>
        <v>Pecos, TX</v>
      </c>
      <c r="E1151" s="261" t="s">
        <v>636</v>
      </c>
      <c r="F1151" s="254">
        <v>45566</v>
      </c>
      <c r="G1151" s="254">
        <v>45930</v>
      </c>
      <c r="H1151" s="257">
        <v>121</v>
      </c>
      <c r="I1151" s="257">
        <v>74</v>
      </c>
    </row>
    <row r="1152" spans="1:9" x14ac:dyDescent="0.25">
      <c r="A1152" s="249">
        <v>492</v>
      </c>
      <c r="B1152" s="247" t="s">
        <v>142</v>
      </c>
      <c r="C1152" s="247" t="s">
        <v>303</v>
      </c>
      <c r="D1152" s="247" t="str">
        <f t="shared" si="17"/>
        <v>Pecos, TX</v>
      </c>
      <c r="E1152" s="261" t="s">
        <v>636</v>
      </c>
      <c r="F1152" s="254">
        <v>45931</v>
      </c>
      <c r="G1152" s="254">
        <v>46387</v>
      </c>
      <c r="H1152" s="257">
        <v>121</v>
      </c>
      <c r="I1152" s="257">
        <v>74</v>
      </c>
    </row>
    <row r="1153" spans="1:9" x14ac:dyDescent="0.25">
      <c r="A1153" s="250">
        <v>354</v>
      </c>
      <c r="B1153" s="248" t="s">
        <v>142</v>
      </c>
      <c r="C1153" s="248" t="s">
        <v>310</v>
      </c>
      <c r="D1153" s="247" t="str">
        <f t="shared" si="17"/>
        <v>Plano, TX</v>
      </c>
      <c r="E1153" s="262" t="s">
        <v>594</v>
      </c>
      <c r="F1153" s="255">
        <v>45566</v>
      </c>
      <c r="G1153" s="255">
        <v>45930</v>
      </c>
      <c r="H1153" s="258">
        <v>123</v>
      </c>
      <c r="I1153" s="258">
        <v>80</v>
      </c>
    </row>
    <row r="1154" spans="1:9" x14ac:dyDescent="0.25">
      <c r="A1154" s="250">
        <v>354</v>
      </c>
      <c r="B1154" s="248" t="s">
        <v>142</v>
      </c>
      <c r="C1154" s="248" t="s">
        <v>310</v>
      </c>
      <c r="D1154" s="247" t="str">
        <f t="shared" si="17"/>
        <v>Plano, TX</v>
      </c>
      <c r="E1154" s="262" t="s">
        <v>594</v>
      </c>
      <c r="F1154" s="255">
        <v>45931</v>
      </c>
      <c r="G1154" s="255">
        <v>46387</v>
      </c>
      <c r="H1154" s="258">
        <v>123</v>
      </c>
      <c r="I1154" s="258">
        <v>80</v>
      </c>
    </row>
    <row r="1155" spans="1:9" x14ac:dyDescent="0.25">
      <c r="A1155" s="249">
        <v>356</v>
      </c>
      <c r="B1155" s="247" t="s">
        <v>142</v>
      </c>
      <c r="C1155" s="247" t="s">
        <v>333</v>
      </c>
      <c r="D1155" s="247" t="str">
        <f t="shared" si="17"/>
        <v>San Antonio, TX</v>
      </c>
      <c r="E1155" s="261" t="s">
        <v>595</v>
      </c>
      <c r="F1155" s="254">
        <v>45566</v>
      </c>
      <c r="G1155" s="254">
        <v>45688</v>
      </c>
      <c r="H1155" s="257">
        <v>137</v>
      </c>
      <c r="I1155" s="257">
        <v>74</v>
      </c>
    </row>
    <row r="1156" spans="1:9" x14ac:dyDescent="0.25">
      <c r="A1156" s="249">
        <v>356</v>
      </c>
      <c r="B1156" s="247" t="s">
        <v>142</v>
      </c>
      <c r="C1156" s="247" t="s">
        <v>333</v>
      </c>
      <c r="D1156" s="247" t="str">
        <f t="shared" si="17"/>
        <v>San Antonio, TX</v>
      </c>
      <c r="E1156" s="261" t="s">
        <v>595</v>
      </c>
      <c r="F1156" s="254">
        <v>45689</v>
      </c>
      <c r="G1156" s="254">
        <v>45747</v>
      </c>
      <c r="H1156" s="257">
        <v>161</v>
      </c>
      <c r="I1156" s="257">
        <v>74</v>
      </c>
    </row>
    <row r="1157" spans="1:9" x14ac:dyDescent="0.25">
      <c r="A1157" s="249">
        <v>356</v>
      </c>
      <c r="B1157" s="247" t="s">
        <v>142</v>
      </c>
      <c r="C1157" s="247" t="s">
        <v>333</v>
      </c>
      <c r="D1157" s="247" t="str">
        <f t="shared" si="17"/>
        <v>San Antonio, TX</v>
      </c>
      <c r="E1157" s="261" t="s">
        <v>595</v>
      </c>
      <c r="F1157" s="254">
        <v>45748</v>
      </c>
      <c r="G1157" s="254">
        <v>45930</v>
      </c>
      <c r="H1157" s="257">
        <v>137</v>
      </c>
      <c r="I1157" s="257">
        <v>74</v>
      </c>
    </row>
    <row r="1158" spans="1:9" x14ac:dyDescent="0.25">
      <c r="A1158" s="249">
        <v>356</v>
      </c>
      <c r="B1158" s="247" t="s">
        <v>142</v>
      </c>
      <c r="C1158" s="247" t="s">
        <v>333</v>
      </c>
      <c r="D1158" s="247" t="str">
        <f t="shared" si="17"/>
        <v>San Antonio, TX</v>
      </c>
      <c r="E1158" s="261" t="s">
        <v>595</v>
      </c>
      <c r="F1158" s="254">
        <v>45931</v>
      </c>
      <c r="G1158" s="254">
        <v>46053</v>
      </c>
      <c r="H1158" s="257">
        <v>137</v>
      </c>
      <c r="I1158" s="257">
        <v>74</v>
      </c>
    </row>
    <row r="1159" spans="1:9" x14ac:dyDescent="0.25">
      <c r="A1159" s="249">
        <v>356</v>
      </c>
      <c r="B1159" s="247" t="s">
        <v>142</v>
      </c>
      <c r="C1159" s="247" t="s">
        <v>333</v>
      </c>
      <c r="D1159" s="247" t="str">
        <f t="shared" si="17"/>
        <v>San Antonio, TX</v>
      </c>
      <c r="E1159" s="261" t="s">
        <v>595</v>
      </c>
      <c r="F1159" s="254">
        <v>46054</v>
      </c>
      <c r="G1159" s="254">
        <v>46112</v>
      </c>
      <c r="H1159" s="257">
        <v>161</v>
      </c>
      <c r="I1159" s="257">
        <v>74</v>
      </c>
    </row>
    <row r="1160" spans="1:9" x14ac:dyDescent="0.25">
      <c r="A1160" s="249">
        <v>356</v>
      </c>
      <c r="B1160" s="247" t="s">
        <v>142</v>
      </c>
      <c r="C1160" s="247" t="s">
        <v>333</v>
      </c>
      <c r="D1160" s="247" t="str">
        <f t="shared" si="17"/>
        <v>San Antonio, TX</v>
      </c>
      <c r="E1160" s="261" t="s">
        <v>595</v>
      </c>
      <c r="F1160" s="254">
        <v>46113</v>
      </c>
      <c r="G1160" s="254">
        <v>46387</v>
      </c>
      <c r="H1160" s="257">
        <v>137</v>
      </c>
      <c r="I1160" s="257">
        <v>74</v>
      </c>
    </row>
    <row r="1161" spans="1:9" x14ac:dyDescent="0.25">
      <c r="A1161" s="250">
        <v>357</v>
      </c>
      <c r="B1161" s="248" t="s">
        <v>142</v>
      </c>
      <c r="C1161" s="248" t="s">
        <v>355</v>
      </c>
      <c r="D1161" s="247" t="str">
        <f t="shared" si="17"/>
        <v>South Padre Island, TX</v>
      </c>
      <c r="E1161" s="262" t="s">
        <v>596</v>
      </c>
      <c r="F1161" s="255">
        <v>45566</v>
      </c>
      <c r="G1161" s="255">
        <v>45716</v>
      </c>
      <c r="H1161" s="258">
        <v>118</v>
      </c>
      <c r="I1161" s="258">
        <v>74</v>
      </c>
    </row>
    <row r="1162" spans="1:9" x14ac:dyDescent="0.25">
      <c r="A1162" s="250">
        <v>357</v>
      </c>
      <c r="B1162" s="248" t="s">
        <v>142</v>
      </c>
      <c r="C1162" s="248" t="s">
        <v>355</v>
      </c>
      <c r="D1162" s="247" t="str">
        <f t="shared" si="17"/>
        <v>South Padre Island, TX</v>
      </c>
      <c r="E1162" s="262" t="s">
        <v>596</v>
      </c>
      <c r="F1162" s="255">
        <v>45717</v>
      </c>
      <c r="G1162" s="255">
        <v>45869</v>
      </c>
      <c r="H1162" s="258">
        <v>140</v>
      </c>
      <c r="I1162" s="258">
        <v>74</v>
      </c>
    </row>
    <row r="1163" spans="1:9" x14ac:dyDescent="0.25">
      <c r="A1163" s="250">
        <v>357</v>
      </c>
      <c r="B1163" s="248" t="s">
        <v>142</v>
      </c>
      <c r="C1163" s="248" t="s">
        <v>355</v>
      </c>
      <c r="D1163" s="247" t="str">
        <f t="shared" si="17"/>
        <v>South Padre Island, TX</v>
      </c>
      <c r="E1163" s="262" t="s">
        <v>596</v>
      </c>
      <c r="F1163" s="255">
        <v>45870</v>
      </c>
      <c r="G1163" s="255">
        <v>45930</v>
      </c>
      <c r="H1163" s="258">
        <v>118</v>
      </c>
      <c r="I1163" s="258">
        <v>74</v>
      </c>
    </row>
    <row r="1164" spans="1:9" x14ac:dyDescent="0.25">
      <c r="A1164" s="250">
        <v>357</v>
      </c>
      <c r="B1164" s="248" t="s">
        <v>142</v>
      </c>
      <c r="C1164" s="248" t="s">
        <v>355</v>
      </c>
      <c r="D1164" s="247" t="str">
        <f t="shared" si="17"/>
        <v>South Padre Island, TX</v>
      </c>
      <c r="E1164" s="262" t="s">
        <v>596</v>
      </c>
      <c r="F1164" s="255">
        <v>45931</v>
      </c>
      <c r="G1164" s="255">
        <v>46081</v>
      </c>
      <c r="H1164" s="258">
        <v>118</v>
      </c>
      <c r="I1164" s="258">
        <v>74</v>
      </c>
    </row>
    <row r="1165" spans="1:9" x14ac:dyDescent="0.25">
      <c r="A1165" s="250">
        <v>357</v>
      </c>
      <c r="B1165" s="248" t="s">
        <v>142</v>
      </c>
      <c r="C1165" s="248" t="s">
        <v>355</v>
      </c>
      <c r="D1165" s="247" t="str">
        <f t="shared" si="17"/>
        <v>South Padre Island, TX</v>
      </c>
      <c r="E1165" s="262" t="s">
        <v>596</v>
      </c>
      <c r="F1165" s="255">
        <v>46082</v>
      </c>
      <c r="G1165" s="255">
        <v>46234</v>
      </c>
      <c r="H1165" s="258">
        <v>140</v>
      </c>
      <c r="I1165" s="258">
        <v>74</v>
      </c>
    </row>
    <row r="1166" spans="1:9" x14ac:dyDescent="0.25">
      <c r="A1166" s="250">
        <v>357</v>
      </c>
      <c r="B1166" s="248" t="s">
        <v>142</v>
      </c>
      <c r="C1166" s="248" t="s">
        <v>355</v>
      </c>
      <c r="D1166" s="247" t="str">
        <f t="shared" si="17"/>
        <v>South Padre Island, TX</v>
      </c>
      <c r="E1166" s="262" t="s">
        <v>596</v>
      </c>
      <c r="F1166" s="255">
        <v>46235</v>
      </c>
      <c r="G1166" s="255">
        <v>46387</v>
      </c>
      <c r="H1166" s="258">
        <v>118</v>
      </c>
      <c r="I1166" s="258">
        <v>74</v>
      </c>
    </row>
    <row r="1167" spans="1:9" x14ac:dyDescent="0.25">
      <c r="A1167" s="249">
        <v>474</v>
      </c>
      <c r="B1167" s="247" t="s">
        <v>144</v>
      </c>
      <c r="C1167" s="247" t="s">
        <v>269</v>
      </c>
      <c r="D1167" s="247" t="str">
        <f t="shared" ref="D1167:D1230" si="18">$C1167&amp;","&amp;" "&amp;$B1167</f>
        <v>Moab, UT</v>
      </c>
      <c r="E1167" s="261" t="s">
        <v>630</v>
      </c>
      <c r="F1167" s="254">
        <v>45566</v>
      </c>
      <c r="G1167" s="254">
        <v>45596</v>
      </c>
      <c r="H1167" s="257">
        <v>221</v>
      </c>
      <c r="I1167" s="257">
        <v>86</v>
      </c>
    </row>
    <row r="1168" spans="1:9" x14ac:dyDescent="0.25">
      <c r="A1168" s="249">
        <v>474</v>
      </c>
      <c r="B1168" s="247" t="s">
        <v>144</v>
      </c>
      <c r="C1168" s="247" t="s">
        <v>269</v>
      </c>
      <c r="D1168" s="247" t="str">
        <f t="shared" si="18"/>
        <v>Moab, UT</v>
      </c>
      <c r="E1168" s="261" t="s">
        <v>630</v>
      </c>
      <c r="F1168" s="254">
        <v>45597</v>
      </c>
      <c r="G1168" s="254">
        <v>45716</v>
      </c>
      <c r="H1168" s="257">
        <v>110</v>
      </c>
      <c r="I1168" s="257">
        <v>86</v>
      </c>
    </row>
    <row r="1169" spans="1:9" x14ac:dyDescent="0.25">
      <c r="A1169" s="249">
        <v>474</v>
      </c>
      <c r="B1169" s="247" t="s">
        <v>144</v>
      </c>
      <c r="C1169" s="247" t="s">
        <v>269</v>
      </c>
      <c r="D1169" s="247" t="str">
        <f t="shared" si="18"/>
        <v>Moab, UT</v>
      </c>
      <c r="E1169" s="261" t="s">
        <v>630</v>
      </c>
      <c r="F1169" s="254">
        <v>45717</v>
      </c>
      <c r="G1169" s="254">
        <v>45838</v>
      </c>
      <c r="H1169" s="257">
        <v>212</v>
      </c>
      <c r="I1169" s="257">
        <v>86</v>
      </c>
    </row>
    <row r="1170" spans="1:9" x14ac:dyDescent="0.25">
      <c r="A1170" s="249">
        <v>474</v>
      </c>
      <c r="B1170" s="247" t="s">
        <v>144</v>
      </c>
      <c r="C1170" s="247" t="s">
        <v>269</v>
      </c>
      <c r="D1170" s="247" t="str">
        <f t="shared" si="18"/>
        <v>Moab, UT</v>
      </c>
      <c r="E1170" s="261" t="s">
        <v>630</v>
      </c>
      <c r="F1170" s="254">
        <v>45839</v>
      </c>
      <c r="G1170" s="254">
        <v>45900</v>
      </c>
      <c r="H1170" s="257">
        <v>166</v>
      </c>
      <c r="I1170" s="257">
        <v>86</v>
      </c>
    </row>
    <row r="1171" spans="1:9" x14ac:dyDescent="0.25">
      <c r="A1171" s="249">
        <v>474</v>
      </c>
      <c r="B1171" s="247" t="s">
        <v>144</v>
      </c>
      <c r="C1171" s="247" t="s">
        <v>269</v>
      </c>
      <c r="D1171" s="247" t="str">
        <f t="shared" si="18"/>
        <v>Moab, UT</v>
      </c>
      <c r="E1171" s="261" t="s">
        <v>630</v>
      </c>
      <c r="F1171" s="254">
        <v>45901</v>
      </c>
      <c r="G1171" s="254">
        <v>45930</v>
      </c>
      <c r="H1171" s="257">
        <v>221</v>
      </c>
      <c r="I1171" s="257">
        <v>86</v>
      </c>
    </row>
    <row r="1172" spans="1:9" x14ac:dyDescent="0.25">
      <c r="A1172" s="249">
        <v>474</v>
      </c>
      <c r="B1172" s="247" t="s">
        <v>144</v>
      </c>
      <c r="C1172" s="247" t="s">
        <v>269</v>
      </c>
      <c r="D1172" s="247" t="str">
        <f t="shared" si="18"/>
        <v>Moab, UT</v>
      </c>
      <c r="E1172" s="261" t="s">
        <v>630</v>
      </c>
      <c r="F1172" s="254">
        <v>45931</v>
      </c>
      <c r="G1172" s="254">
        <v>45961</v>
      </c>
      <c r="H1172" s="257">
        <v>221</v>
      </c>
      <c r="I1172" s="257">
        <v>86</v>
      </c>
    </row>
    <row r="1173" spans="1:9" x14ac:dyDescent="0.25">
      <c r="A1173" s="249">
        <v>474</v>
      </c>
      <c r="B1173" s="247" t="s">
        <v>144</v>
      </c>
      <c r="C1173" s="247" t="s">
        <v>269</v>
      </c>
      <c r="D1173" s="247" t="str">
        <f t="shared" si="18"/>
        <v>Moab, UT</v>
      </c>
      <c r="E1173" s="261" t="s">
        <v>630</v>
      </c>
      <c r="F1173" s="254">
        <v>45962</v>
      </c>
      <c r="G1173" s="254">
        <v>46081</v>
      </c>
      <c r="H1173" s="257">
        <v>110</v>
      </c>
      <c r="I1173" s="257">
        <v>86</v>
      </c>
    </row>
    <row r="1174" spans="1:9" x14ac:dyDescent="0.25">
      <c r="A1174" s="249">
        <v>474</v>
      </c>
      <c r="B1174" s="247" t="s">
        <v>144</v>
      </c>
      <c r="C1174" s="247" t="s">
        <v>269</v>
      </c>
      <c r="D1174" s="247" t="str">
        <f t="shared" si="18"/>
        <v>Moab, UT</v>
      </c>
      <c r="E1174" s="261" t="s">
        <v>630</v>
      </c>
      <c r="F1174" s="254">
        <v>46082</v>
      </c>
      <c r="G1174" s="254">
        <v>46203</v>
      </c>
      <c r="H1174" s="257">
        <v>212</v>
      </c>
      <c r="I1174" s="257">
        <v>86</v>
      </c>
    </row>
    <row r="1175" spans="1:9" x14ac:dyDescent="0.25">
      <c r="A1175" s="249">
        <v>474</v>
      </c>
      <c r="B1175" s="247" t="s">
        <v>144</v>
      </c>
      <c r="C1175" s="247" t="s">
        <v>269</v>
      </c>
      <c r="D1175" s="247" t="str">
        <f t="shared" si="18"/>
        <v>Moab, UT</v>
      </c>
      <c r="E1175" s="261" t="s">
        <v>630</v>
      </c>
      <c r="F1175" s="254">
        <v>46204</v>
      </c>
      <c r="G1175" s="254">
        <v>46265</v>
      </c>
      <c r="H1175" s="257">
        <v>166</v>
      </c>
      <c r="I1175" s="257">
        <v>86</v>
      </c>
    </row>
    <row r="1176" spans="1:9" x14ac:dyDescent="0.25">
      <c r="A1176" s="249">
        <v>474</v>
      </c>
      <c r="B1176" s="247" t="s">
        <v>144</v>
      </c>
      <c r="C1176" s="247" t="s">
        <v>269</v>
      </c>
      <c r="D1176" s="247" t="str">
        <f t="shared" si="18"/>
        <v>Moab, UT</v>
      </c>
      <c r="E1176" s="261" t="s">
        <v>630</v>
      </c>
      <c r="F1176" s="254">
        <v>46266</v>
      </c>
      <c r="G1176" s="254">
        <v>46387</v>
      </c>
      <c r="H1176" s="257">
        <v>221</v>
      </c>
      <c r="I1176" s="257">
        <v>86</v>
      </c>
    </row>
    <row r="1177" spans="1:9" x14ac:dyDescent="0.25">
      <c r="A1177" s="250">
        <v>360</v>
      </c>
      <c r="B1177" s="248" t="s">
        <v>144</v>
      </c>
      <c r="C1177" s="248" t="s">
        <v>301</v>
      </c>
      <c r="D1177" s="247" t="str">
        <f t="shared" si="18"/>
        <v>Park City, UT</v>
      </c>
      <c r="E1177" s="262" t="s">
        <v>441</v>
      </c>
      <c r="F1177" s="255">
        <v>45566</v>
      </c>
      <c r="G1177" s="255">
        <v>45626</v>
      </c>
      <c r="H1177" s="258">
        <v>221</v>
      </c>
      <c r="I1177" s="258">
        <v>92</v>
      </c>
    </row>
    <row r="1178" spans="1:9" x14ac:dyDescent="0.25">
      <c r="A1178" s="250">
        <v>360</v>
      </c>
      <c r="B1178" s="248" t="s">
        <v>144</v>
      </c>
      <c r="C1178" s="248" t="s">
        <v>301</v>
      </c>
      <c r="D1178" s="247" t="str">
        <f t="shared" si="18"/>
        <v>Park City, UT</v>
      </c>
      <c r="E1178" s="262" t="s">
        <v>441</v>
      </c>
      <c r="F1178" s="255">
        <v>45627</v>
      </c>
      <c r="G1178" s="255">
        <v>45747</v>
      </c>
      <c r="H1178" s="258">
        <v>483</v>
      </c>
      <c r="I1178" s="258">
        <v>92</v>
      </c>
    </row>
    <row r="1179" spans="1:9" x14ac:dyDescent="0.25">
      <c r="A1179" s="250">
        <v>360</v>
      </c>
      <c r="B1179" s="248" t="s">
        <v>144</v>
      </c>
      <c r="C1179" s="248" t="s">
        <v>301</v>
      </c>
      <c r="D1179" s="247" t="str">
        <f t="shared" si="18"/>
        <v>Park City, UT</v>
      </c>
      <c r="E1179" s="262" t="s">
        <v>441</v>
      </c>
      <c r="F1179" s="255">
        <v>45748</v>
      </c>
      <c r="G1179" s="255">
        <v>45930</v>
      </c>
      <c r="H1179" s="258">
        <v>221</v>
      </c>
      <c r="I1179" s="258">
        <v>92</v>
      </c>
    </row>
    <row r="1180" spans="1:9" x14ac:dyDescent="0.25">
      <c r="A1180" s="250">
        <v>360</v>
      </c>
      <c r="B1180" s="248" t="s">
        <v>144</v>
      </c>
      <c r="C1180" s="248" t="s">
        <v>301</v>
      </c>
      <c r="D1180" s="247" t="str">
        <f t="shared" si="18"/>
        <v>Park City, UT</v>
      </c>
      <c r="E1180" s="262" t="s">
        <v>441</v>
      </c>
      <c r="F1180" s="255">
        <v>45931</v>
      </c>
      <c r="G1180" s="255">
        <v>45991</v>
      </c>
      <c r="H1180" s="258">
        <v>221</v>
      </c>
      <c r="I1180" s="258">
        <v>92</v>
      </c>
    </row>
    <row r="1181" spans="1:9" x14ac:dyDescent="0.25">
      <c r="A1181" s="250">
        <v>360</v>
      </c>
      <c r="B1181" s="248" t="s">
        <v>144</v>
      </c>
      <c r="C1181" s="248" t="s">
        <v>301</v>
      </c>
      <c r="D1181" s="247" t="str">
        <f t="shared" si="18"/>
        <v>Park City, UT</v>
      </c>
      <c r="E1181" s="262" t="s">
        <v>441</v>
      </c>
      <c r="F1181" s="255">
        <v>45992</v>
      </c>
      <c r="G1181" s="255">
        <v>46112</v>
      </c>
      <c r="H1181" s="258">
        <v>483</v>
      </c>
      <c r="I1181" s="258">
        <v>92</v>
      </c>
    </row>
    <row r="1182" spans="1:9" x14ac:dyDescent="0.25">
      <c r="A1182" s="250">
        <v>360</v>
      </c>
      <c r="B1182" s="248" t="s">
        <v>144</v>
      </c>
      <c r="C1182" s="248" t="s">
        <v>301</v>
      </c>
      <c r="D1182" s="247" t="str">
        <f t="shared" si="18"/>
        <v>Park City, UT</v>
      </c>
      <c r="E1182" s="262" t="s">
        <v>441</v>
      </c>
      <c r="F1182" s="255">
        <v>46113</v>
      </c>
      <c r="G1182" s="255">
        <v>46387</v>
      </c>
      <c r="H1182" s="258">
        <v>221</v>
      </c>
      <c r="I1182" s="258">
        <v>92</v>
      </c>
    </row>
    <row r="1183" spans="1:9" x14ac:dyDescent="0.25">
      <c r="A1183" s="249">
        <v>361</v>
      </c>
      <c r="B1183" s="247" t="s">
        <v>144</v>
      </c>
      <c r="C1183" s="247" t="s">
        <v>320</v>
      </c>
      <c r="D1183" s="247" t="str">
        <f t="shared" si="18"/>
        <v>Provo, UT</v>
      </c>
      <c r="E1183" s="261" t="s">
        <v>597</v>
      </c>
      <c r="F1183" s="254">
        <v>45566</v>
      </c>
      <c r="G1183" s="254">
        <v>45930</v>
      </c>
      <c r="H1183" s="257">
        <v>117</v>
      </c>
      <c r="I1183" s="257">
        <v>74</v>
      </c>
    </row>
    <row r="1184" spans="1:9" x14ac:dyDescent="0.25">
      <c r="A1184" s="249">
        <v>361</v>
      </c>
      <c r="B1184" s="247" t="s">
        <v>144</v>
      </c>
      <c r="C1184" s="247" t="s">
        <v>320</v>
      </c>
      <c r="D1184" s="247" t="str">
        <f t="shared" si="18"/>
        <v>Provo, UT</v>
      </c>
      <c r="E1184" s="261" t="s">
        <v>597</v>
      </c>
      <c r="F1184" s="254">
        <v>45931</v>
      </c>
      <c r="G1184" s="254">
        <v>46387</v>
      </c>
      <c r="H1184" s="257">
        <v>117</v>
      </c>
      <c r="I1184" s="257">
        <v>74</v>
      </c>
    </row>
    <row r="1185" spans="1:9" x14ac:dyDescent="0.25">
      <c r="A1185" s="250">
        <v>362</v>
      </c>
      <c r="B1185" s="248" t="s">
        <v>144</v>
      </c>
      <c r="C1185" s="248" t="s">
        <v>332</v>
      </c>
      <c r="D1185" s="247" t="str">
        <f t="shared" si="18"/>
        <v>Salt Lake City, UT</v>
      </c>
      <c r="E1185" s="262" t="s">
        <v>598</v>
      </c>
      <c r="F1185" s="255">
        <v>45566</v>
      </c>
      <c r="G1185" s="255">
        <v>45930</v>
      </c>
      <c r="H1185" s="258">
        <v>142</v>
      </c>
      <c r="I1185" s="258">
        <v>80</v>
      </c>
    </row>
    <row r="1186" spans="1:9" x14ac:dyDescent="0.25">
      <c r="A1186" s="250">
        <v>362</v>
      </c>
      <c r="B1186" s="248" t="s">
        <v>144</v>
      </c>
      <c r="C1186" s="248" t="s">
        <v>332</v>
      </c>
      <c r="D1186" s="247" t="str">
        <f t="shared" si="18"/>
        <v>Salt Lake City, UT</v>
      </c>
      <c r="E1186" s="262" t="s">
        <v>598</v>
      </c>
      <c r="F1186" s="255">
        <v>45931</v>
      </c>
      <c r="G1186" s="255">
        <v>46387</v>
      </c>
      <c r="H1186" s="258">
        <v>142</v>
      </c>
      <c r="I1186" s="258">
        <v>80</v>
      </c>
    </row>
    <row r="1187" spans="1:9" x14ac:dyDescent="0.25">
      <c r="A1187" s="249">
        <v>459</v>
      </c>
      <c r="B1187" s="247" t="s">
        <v>146</v>
      </c>
      <c r="C1187" s="247" t="s">
        <v>115</v>
      </c>
      <c r="D1187" s="247" t="str">
        <f t="shared" si="18"/>
        <v>Blacksburg, VA</v>
      </c>
      <c r="E1187" s="261" t="s">
        <v>272</v>
      </c>
      <c r="F1187" s="254">
        <v>45566</v>
      </c>
      <c r="G1187" s="254">
        <v>45930</v>
      </c>
      <c r="H1187" s="257">
        <v>122</v>
      </c>
      <c r="I1187" s="257">
        <v>68</v>
      </c>
    </row>
    <row r="1188" spans="1:9" x14ac:dyDescent="0.25">
      <c r="A1188" s="249">
        <v>459</v>
      </c>
      <c r="B1188" s="247" t="s">
        <v>146</v>
      </c>
      <c r="C1188" s="247" t="s">
        <v>115</v>
      </c>
      <c r="D1188" s="247" t="str">
        <f t="shared" si="18"/>
        <v>Blacksburg, VA</v>
      </c>
      <c r="E1188" s="261" t="s">
        <v>272</v>
      </c>
      <c r="F1188" s="254">
        <v>45931</v>
      </c>
      <c r="G1188" s="254">
        <v>46387</v>
      </c>
      <c r="H1188" s="257">
        <v>122</v>
      </c>
      <c r="I1188" s="257">
        <v>68</v>
      </c>
    </row>
    <row r="1189" spans="1:9" x14ac:dyDescent="0.25">
      <c r="A1189" s="250">
        <v>363</v>
      </c>
      <c r="B1189" s="248" t="s">
        <v>146</v>
      </c>
      <c r="C1189" s="248" t="s">
        <v>159</v>
      </c>
      <c r="D1189" s="247" t="str">
        <f t="shared" si="18"/>
        <v>Charlottesville, VA</v>
      </c>
      <c r="E1189" s="262" t="s">
        <v>599</v>
      </c>
      <c r="F1189" s="255">
        <v>45566</v>
      </c>
      <c r="G1189" s="255">
        <v>45930</v>
      </c>
      <c r="H1189" s="258">
        <v>136</v>
      </c>
      <c r="I1189" s="258">
        <v>80</v>
      </c>
    </row>
    <row r="1190" spans="1:9" x14ac:dyDescent="0.25">
      <c r="A1190" s="250">
        <v>363</v>
      </c>
      <c r="B1190" s="248" t="s">
        <v>146</v>
      </c>
      <c r="C1190" s="248" t="s">
        <v>159</v>
      </c>
      <c r="D1190" s="247" t="str">
        <f t="shared" si="18"/>
        <v>Charlottesville, VA</v>
      </c>
      <c r="E1190" s="262" t="s">
        <v>599</v>
      </c>
      <c r="F1190" s="255">
        <v>45931</v>
      </c>
      <c r="G1190" s="255">
        <v>46387</v>
      </c>
      <c r="H1190" s="258">
        <v>136</v>
      </c>
      <c r="I1190" s="258">
        <v>80</v>
      </c>
    </row>
    <row r="1191" spans="1:9" x14ac:dyDescent="0.25">
      <c r="A1191" s="249">
        <v>428</v>
      </c>
      <c r="B1191" s="247" t="s">
        <v>146</v>
      </c>
      <c r="C1191" s="247" t="s">
        <v>251</v>
      </c>
      <c r="D1191" s="247" t="str">
        <f t="shared" si="18"/>
        <v>Loudoun, VA</v>
      </c>
      <c r="E1191" s="261" t="s">
        <v>251</v>
      </c>
      <c r="F1191" s="254">
        <v>45566</v>
      </c>
      <c r="G1191" s="254">
        <v>45930</v>
      </c>
      <c r="H1191" s="257">
        <v>115</v>
      </c>
      <c r="I1191" s="257">
        <v>80</v>
      </c>
    </row>
    <row r="1192" spans="1:9" x14ac:dyDescent="0.25">
      <c r="A1192" s="249">
        <v>428</v>
      </c>
      <c r="B1192" s="247" t="s">
        <v>146</v>
      </c>
      <c r="C1192" s="247" t="s">
        <v>251</v>
      </c>
      <c r="D1192" s="247" t="str">
        <f t="shared" si="18"/>
        <v>Loudoun, VA</v>
      </c>
      <c r="E1192" s="261" t="s">
        <v>251</v>
      </c>
      <c r="F1192" s="254">
        <v>45931</v>
      </c>
      <c r="G1192" s="254">
        <v>46387</v>
      </c>
      <c r="H1192" s="257">
        <v>115</v>
      </c>
      <c r="I1192" s="257">
        <v>80</v>
      </c>
    </row>
    <row r="1193" spans="1:9" x14ac:dyDescent="0.25">
      <c r="A1193" s="250">
        <v>365</v>
      </c>
      <c r="B1193" s="248" t="s">
        <v>146</v>
      </c>
      <c r="C1193" s="248" t="s">
        <v>253</v>
      </c>
      <c r="D1193" s="247" t="str">
        <f t="shared" si="18"/>
        <v>Lynchburg, VA</v>
      </c>
      <c r="E1193" s="262" t="s">
        <v>600</v>
      </c>
      <c r="F1193" s="255">
        <v>45566</v>
      </c>
      <c r="G1193" s="255">
        <v>45808</v>
      </c>
      <c r="H1193" s="258">
        <v>115</v>
      </c>
      <c r="I1193" s="258">
        <v>68</v>
      </c>
    </row>
    <row r="1194" spans="1:9" x14ac:dyDescent="0.25">
      <c r="A1194" s="250">
        <v>365</v>
      </c>
      <c r="B1194" s="248" t="s">
        <v>146</v>
      </c>
      <c r="C1194" s="248" t="s">
        <v>253</v>
      </c>
      <c r="D1194" s="247" t="str">
        <f t="shared" si="18"/>
        <v>Lynchburg, VA</v>
      </c>
      <c r="E1194" s="262" t="s">
        <v>600</v>
      </c>
      <c r="F1194" s="255">
        <v>45809</v>
      </c>
      <c r="G1194" s="255">
        <v>45869</v>
      </c>
      <c r="H1194" s="258">
        <v>110</v>
      </c>
      <c r="I1194" s="258">
        <v>68</v>
      </c>
    </row>
    <row r="1195" spans="1:9" x14ac:dyDescent="0.25">
      <c r="A1195" s="250">
        <v>365</v>
      </c>
      <c r="B1195" s="248" t="s">
        <v>146</v>
      </c>
      <c r="C1195" s="248" t="s">
        <v>253</v>
      </c>
      <c r="D1195" s="247" t="str">
        <f t="shared" si="18"/>
        <v>Lynchburg, VA</v>
      </c>
      <c r="E1195" s="262" t="s">
        <v>600</v>
      </c>
      <c r="F1195" s="255">
        <v>45870</v>
      </c>
      <c r="G1195" s="255">
        <v>45930</v>
      </c>
      <c r="H1195" s="258">
        <v>115</v>
      </c>
      <c r="I1195" s="258">
        <v>68</v>
      </c>
    </row>
    <row r="1196" spans="1:9" x14ac:dyDescent="0.25">
      <c r="A1196" s="250">
        <v>365</v>
      </c>
      <c r="B1196" s="248" t="s">
        <v>146</v>
      </c>
      <c r="C1196" s="248" t="s">
        <v>253</v>
      </c>
      <c r="D1196" s="247" t="str">
        <f t="shared" si="18"/>
        <v>Lynchburg, VA</v>
      </c>
      <c r="E1196" s="262" t="s">
        <v>600</v>
      </c>
      <c r="F1196" s="255">
        <v>45931</v>
      </c>
      <c r="G1196" s="255">
        <v>46173</v>
      </c>
      <c r="H1196" s="258">
        <v>115</v>
      </c>
      <c r="I1196" s="258">
        <v>68</v>
      </c>
    </row>
    <row r="1197" spans="1:9" x14ac:dyDescent="0.25">
      <c r="A1197" s="250">
        <v>365</v>
      </c>
      <c r="B1197" s="248" t="s">
        <v>146</v>
      </c>
      <c r="C1197" s="248" t="s">
        <v>253</v>
      </c>
      <c r="D1197" s="247" t="str">
        <f t="shared" si="18"/>
        <v>Lynchburg, VA</v>
      </c>
      <c r="E1197" s="262" t="s">
        <v>600</v>
      </c>
      <c r="F1197" s="255">
        <v>46174</v>
      </c>
      <c r="G1197" s="255">
        <v>46234</v>
      </c>
      <c r="H1197" s="258">
        <v>110</v>
      </c>
      <c r="I1197" s="258">
        <v>68</v>
      </c>
    </row>
    <row r="1198" spans="1:9" x14ac:dyDescent="0.25">
      <c r="A1198" s="250">
        <v>365</v>
      </c>
      <c r="B1198" s="248" t="s">
        <v>146</v>
      </c>
      <c r="C1198" s="248" t="s">
        <v>253</v>
      </c>
      <c r="D1198" s="247" t="str">
        <f t="shared" si="18"/>
        <v>Lynchburg, VA</v>
      </c>
      <c r="E1198" s="262" t="s">
        <v>600</v>
      </c>
      <c r="F1198" s="255">
        <v>46235</v>
      </c>
      <c r="G1198" s="255">
        <v>46387</v>
      </c>
      <c r="H1198" s="258">
        <v>115</v>
      </c>
      <c r="I1198" s="258">
        <v>68</v>
      </c>
    </row>
    <row r="1199" spans="1:9" x14ac:dyDescent="0.25">
      <c r="A1199" s="249">
        <v>368</v>
      </c>
      <c r="B1199" s="247" t="s">
        <v>146</v>
      </c>
      <c r="C1199" s="247" t="s">
        <v>327</v>
      </c>
      <c r="D1199" s="247" t="str">
        <f t="shared" si="18"/>
        <v>Richmond, VA</v>
      </c>
      <c r="E1199" s="261" t="s">
        <v>601</v>
      </c>
      <c r="F1199" s="254">
        <v>45566</v>
      </c>
      <c r="G1199" s="254">
        <v>45930</v>
      </c>
      <c r="H1199" s="257">
        <v>157</v>
      </c>
      <c r="I1199" s="257">
        <v>80</v>
      </c>
    </row>
    <row r="1200" spans="1:9" x14ac:dyDescent="0.25">
      <c r="A1200" s="249">
        <v>368</v>
      </c>
      <c r="B1200" s="247" t="s">
        <v>146</v>
      </c>
      <c r="C1200" s="247" t="s">
        <v>327</v>
      </c>
      <c r="D1200" s="247" t="str">
        <f t="shared" si="18"/>
        <v>Richmond, VA</v>
      </c>
      <c r="E1200" s="261" t="s">
        <v>601</v>
      </c>
      <c r="F1200" s="254">
        <v>45931</v>
      </c>
      <c r="G1200" s="254">
        <v>46387</v>
      </c>
      <c r="H1200" s="257">
        <v>157</v>
      </c>
      <c r="I1200" s="257">
        <v>80</v>
      </c>
    </row>
    <row r="1201" spans="1:9" x14ac:dyDescent="0.25">
      <c r="A1201" s="250">
        <v>369</v>
      </c>
      <c r="B1201" s="248" t="s">
        <v>146</v>
      </c>
      <c r="C1201" s="248" t="s">
        <v>329</v>
      </c>
      <c r="D1201" s="247" t="str">
        <f t="shared" si="18"/>
        <v>Roanoke, VA</v>
      </c>
      <c r="E1201" s="262" t="s">
        <v>602</v>
      </c>
      <c r="F1201" s="255">
        <v>45566</v>
      </c>
      <c r="G1201" s="255">
        <v>45930</v>
      </c>
      <c r="H1201" s="258">
        <v>119</v>
      </c>
      <c r="I1201" s="258">
        <v>74</v>
      </c>
    </row>
    <row r="1202" spans="1:9" x14ac:dyDescent="0.25">
      <c r="A1202" s="250">
        <v>369</v>
      </c>
      <c r="B1202" s="248" t="s">
        <v>146</v>
      </c>
      <c r="C1202" s="248" t="s">
        <v>329</v>
      </c>
      <c r="D1202" s="247" t="str">
        <f t="shared" si="18"/>
        <v>Roanoke, VA</v>
      </c>
      <c r="E1202" s="262" t="s">
        <v>602</v>
      </c>
      <c r="F1202" s="255">
        <v>45931</v>
      </c>
      <c r="G1202" s="255">
        <v>46387</v>
      </c>
      <c r="H1202" s="258">
        <v>119</v>
      </c>
      <c r="I1202" s="258">
        <v>74</v>
      </c>
    </row>
    <row r="1203" spans="1:9" x14ac:dyDescent="0.25">
      <c r="A1203" s="249">
        <v>371</v>
      </c>
      <c r="B1203" s="247" t="s">
        <v>146</v>
      </c>
      <c r="C1203" s="247" t="s">
        <v>387</v>
      </c>
      <c r="D1203" s="247" t="str">
        <f t="shared" si="18"/>
        <v>Virginia Beach, VA</v>
      </c>
      <c r="E1203" s="261" t="s">
        <v>603</v>
      </c>
      <c r="F1203" s="254">
        <v>45566</v>
      </c>
      <c r="G1203" s="254">
        <v>45808</v>
      </c>
      <c r="H1203" s="257">
        <v>124</v>
      </c>
      <c r="I1203" s="257">
        <v>74</v>
      </c>
    </row>
    <row r="1204" spans="1:9" x14ac:dyDescent="0.25">
      <c r="A1204" s="249">
        <v>371</v>
      </c>
      <c r="B1204" s="247" t="s">
        <v>146</v>
      </c>
      <c r="C1204" s="247" t="s">
        <v>387</v>
      </c>
      <c r="D1204" s="247" t="str">
        <f t="shared" si="18"/>
        <v>Virginia Beach, VA</v>
      </c>
      <c r="E1204" s="261" t="s">
        <v>603</v>
      </c>
      <c r="F1204" s="254">
        <v>45809</v>
      </c>
      <c r="G1204" s="254">
        <v>45900</v>
      </c>
      <c r="H1204" s="257">
        <v>210</v>
      </c>
      <c r="I1204" s="257">
        <v>74</v>
      </c>
    </row>
    <row r="1205" spans="1:9" x14ac:dyDescent="0.25">
      <c r="A1205" s="249">
        <v>371</v>
      </c>
      <c r="B1205" s="247" t="s">
        <v>146</v>
      </c>
      <c r="C1205" s="247" t="s">
        <v>387</v>
      </c>
      <c r="D1205" s="247" t="str">
        <f t="shared" si="18"/>
        <v>Virginia Beach, VA</v>
      </c>
      <c r="E1205" s="261" t="s">
        <v>603</v>
      </c>
      <c r="F1205" s="254">
        <v>45901</v>
      </c>
      <c r="G1205" s="254">
        <v>45930</v>
      </c>
      <c r="H1205" s="257">
        <v>124</v>
      </c>
      <c r="I1205" s="257">
        <v>74</v>
      </c>
    </row>
    <row r="1206" spans="1:9" x14ac:dyDescent="0.25">
      <c r="A1206" s="249">
        <v>371</v>
      </c>
      <c r="B1206" s="247" t="s">
        <v>146</v>
      </c>
      <c r="C1206" s="247" t="s">
        <v>387</v>
      </c>
      <c r="D1206" s="247" t="str">
        <f t="shared" si="18"/>
        <v>Virginia Beach, VA</v>
      </c>
      <c r="E1206" s="261" t="s">
        <v>603</v>
      </c>
      <c r="F1206" s="254">
        <v>45931</v>
      </c>
      <c r="G1206" s="254">
        <v>46173</v>
      </c>
      <c r="H1206" s="257">
        <v>124</v>
      </c>
      <c r="I1206" s="257">
        <v>74</v>
      </c>
    </row>
    <row r="1207" spans="1:9" x14ac:dyDescent="0.25">
      <c r="A1207" s="249">
        <v>371</v>
      </c>
      <c r="B1207" s="247" t="s">
        <v>146</v>
      </c>
      <c r="C1207" s="247" t="s">
        <v>387</v>
      </c>
      <c r="D1207" s="247" t="str">
        <f t="shared" si="18"/>
        <v>Virginia Beach, VA</v>
      </c>
      <c r="E1207" s="261" t="s">
        <v>603</v>
      </c>
      <c r="F1207" s="254">
        <v>46174</v>
      </c>
      <c r="G1207" s="254">
        <v>46265</v>
      </c>
      <c r="H1207" s="257">
        <v>210</v>
      </c>
      <c r="I1207" s="257">
        <v>74</v>
      </c>
    </row>
    <row r="1208" spans="1:9" x14ac:dyDescent="0.25">
      <c r="A1208" s="249">
        <v>371</v>
      </c>
      <c r="B1208" s="247" t="s">
        <v>146</v>
      </c>
      <c r="C1208" s="247" t="s">
        <v>387</v>
      </c>
      <c r="D1208" s="247" t="str">
        <f t="shared" si="18"/>
        <v>Virginia Beach, VA</v>
      </c>
      <c r="E1208" s="261" t="s">
        <v>603</v>
      </c>
      <c r="F1208" s="254">
        <v>46266</v>
      </c>
      <c r="G1208" s="254">
        <v>46387</v>
      </c>
      <c r="H1208" s="257">
        <v>124</v>
      </c>
      <c r="I1208" s="257">
        <v>74</v>
      </c>
    </row>
    <row r="1209" spans="1:9" x14ac:dyDescent="0.25">
      <c r="A1209" s="250">
        <v>372</v>
      </c>
      <c r="B1209" s="248" t="s">
        <v>146</v>
      </c>
      <c r="C1209" s="248" t="s">
        <v>390</v>
      </c>
      <c r="D1209" s="247" t="str">
        <f t="shared" si="18"/>
        <v>Wallops Island, VA</v>
      </c>
      <c r="E1209" s="262" t="s">
        <v>604</v>
      </c>
      <c r="F1209" s="255">
        <v>45566</v>
      </c>
      <c r="G1209" s="255">
        <v>45838</v>
      </c>
      <c r="H1209" s="258">
        <v>131</v>
      </c>
      <c r="I1209" s="258">
        <v>68</v>
      </c>
    </row>
    <row r="1210" spans="1:9" x14ac:dyDescent="0.25">
      <c r="A1210" s="250">
        <v>372</v>
      </c>
      <c r="B1210" s="248" t="s">
        <v>146</v>
      </c>
      <c r="C1210" s="248" t="s">
        <v>390</v>
      </c>
      <c r="D1210" s="247" t="str">
        <f t="shared" si="18"/>
        <v>Wallops Island, VA</v>
      </c>
      <c r="E1210" s="262" t="s">
        <v>604</v>
      </c>
      <c r="F1210" s="255">
        <v>45839</v>
      </c>
      <c r="G1210" s="255">
        <v>45900</v>
      </c>
      <c r="H1210" s="258">
        <v>248</v>
      </c>
      <c r="I1210" s="258">
        <v>68</v>
      </c>
    </row>
    <row r="1211" spans="1:9" x14ac:dyDescent="0.25">
      <c r="A1211" s="250">
        <v>372</v>
      </c>
      <c r="B1211" s="248" t="s">
        <v>146</v>
      </c>
      <c r="C1211" s="248" t="s">
        <v>390</v>
      </c>
      <c r="D1211" s="247" t="str">
        <f t="shared" si="18"/>
        <v>Wallops Island, VA</v>
      </c>
      <c r="E1211" s="262" t="s">
        <v>604</v>
      </c>
      <c r="F1211" s="255">
        <v>45901</v>
      </c>
      <c r="G1211" s="255">
        <v>45930</v>
      </c>
      <c r="H1211" s="258">
        <v>131</v>
      </c>
      <c r="I1211" s="258">
        <v>68</v>
      </c>
    </row>
    <row r="1212" spans="1:9" x14ac:dyDescent="0.25">
      <c r="A1212" s="250">
        <v>372</v>
      </c>
      <c r="B1212" s="248" t="s">
        <v>146</v>
      </c>
      <c r="C1212" s="248" t="s">
        <v>390</v>
      </c>
      <c r="D1212" s="247" t="str">
        <f t="shared" si="18"/>
        <v>Wallops Island, VA</v>
      </c>
      <c r="E1212" s="262" t="s">
        <v>604</v>
      </c>
      <c r="F1212" s="255">
        <v>45931</v>
      </c>
      <c r="G1212" s="255">
        <v>46203</v>
      </c>
      <c r="H1212" s="258">
        <v>131</v>
      </c>
      <c r="I1212" s="258">
        <v>68</v>
      </c>
    </row>
    <row r="1213" spans="1:9" x14ac:dyDescent="0.25">
      <c r="A1213" s="250">
        <v>372</v>
      </c>
      <c r="B1213" s="248" t="s">
        <v>146</v>
      </c>
      <c r="C1213" s="248" t="s">
        <v>390</v>
      </c>
      <c r="D1213" s="247" t="str">
        <f t="shared" si="18"/>
        <v>Wallops Island, VA</v>
      </c>
      <c r="E1213" s="262" t="s">
        <v>604</v>
      </c>
      <c r="F1213" s="255">
        <v>46204</v>
      </c>
      <c r="G1213" s="255">
        <v>46265</v>
      </c>
      <c r="H1213" s="258">
        <v>248</v>
      </c>
      <c r="I1213" s="258">
        <v>68</v>
      </c>
    </row>
    <row r="1214" spans="1:9" x14ac:dyDescent="0.25">
      <c r="A1214" s="250">
        <v>372</v>
      </c>
      <c r="B1214" s="248" t="s">
        <v>146</v>
      </c>
      <c r="C1214" s="248" t="s">
        <v>390</v>
      </c>
      <c r="D1214" s="247" t="str">
        <f t="shared" si="18"/>
        <v>Wallops Island, VA</v>
      </c>
      <c r="E1214" s="262" t="s">
        <v>604</v>
      </c>
      <c r="F1214" s="255">
        <v>46266</v>
      </c>
      <c r="G1214" s="255">
        <v>46387</v>
      </c>
      <c r="H1214" s="258">
        <v>131</v>
      </c>
      <c r="I1214" s="258">
        <v>68</v>
      </c>
    </row>
    <row r="1215" spans="1:9" x14ac:dyDescent="0.25">
      <c r="A1215" s="249">
        <v>374</v>
      </c>
      <c r="B1215" s="247" t="s">
        <v>146</v>
      </c>
      <c r="C1215" s="247" t="s">
        <v>394</v>
      </c>
      <c r="D1215" s="247" t="str">
        <f t="shared" si="18"/>
        <v>Williamsburg / York, VA</v>
      </c>
      <c r="E1215" s="261" t="s">
        <v>605</v>
      </c>
      <c r="F1215" s="254">
        <v>45566</v>
      </c>
      <c r="G1215" s="254">
        <v>45657</v>
      </c>
      <c r="H1215" s="257">
        <v>115</v>
      </c>
      <c r="I1215" s="257">
        <v>80</v>
      </c>
    </row>
    <row r="1216" spans="1:9" x14ac:dyDescent="0.25">
      <c r="A1216" s="249">
        <v>374</v>
      </c>
      <c r="B1216" s="247" t="s">
        <v>146</v>
      </c>
      <c r="C1216" s="247" t="s">
        <v>394</v>
      </c>
      <c r="D1216" s="247" t="str">
        <f t="shared" si="18"/>
        <v>Williamsburg / York, VA</v>
      </c>
      <c r="E1216" s="261" t="s">
        <v>605</v>
      </c>
      <c r="F1216" s="254">
        <v>45658</v>
      </c>
      <c r="G1216" s="254">
        <v>45747</v>
      </c>
      <c r="H1216" s="257">
        <v>110</v>
      </c>
      <c r="I1216" s="257">
        <v>80</v>
      </c>
    </row>
    <row r="1217" spans="1:9" x14ac:dyDescent="0.25">
      <c r="A1217" s="249">
        <v>374</v>
      </c>
      <c r="B1217" s="247" t="s">
        <v>146</v>
      </c>
      <c r="C1217" s="247" t="s">
        <v>394</v>
      </c>
      <c r="D1217" s="247" t="str">
        <f t="shared" si="18"/>
        <v>Williamsburg / York, VA</v>
      </c>
      <c r="E1217" s="261" t="s">
        <v>605</v>
      </c>
      <c r="F1217" s="254">
        <v>45748</v>
      </c>
      <c r="G1217" s="254">
        <v>45900</v>
      </c>
      <c r="H1217" s="257">
        <v>134</v>
      </c>
      <c r="I1217" s="257">
        <v>80</v>
      </c>
    </row>
    <row r="1218" spans="1:9" x14ac:dyDescent="0.25">
      <c r="A1218" s="249">
        <v>374</v>
      </c>
      <c r="B1218" s="247" t="s">
        <v>146</v>
      </c>
      <c r="C1218" s="247" t="s">
        <v>394</v>
      </c>
      <c r="D1218" s="247" t="str">
        <f t="shared" si="18"/>
        <v>Williamsburg / York, VA</v>
      </c>
      <c r="E1218" s="261" t="s">
        <v>605</v>
      </c>
      <c r="F1218" s="254">
        <v>45901</v>
      </c>
      <c r="G1218" s="254">
        <v>45930</v>
      </c>
      <c r="H1218" s="257">
        <v>115</v>
      </c>
      <c r="I1218" s="257">
        <v>80</v>
      </c>
    </row>
    <row r="1219" spans="1:9" x14ac:dyDescent="0.25">
      <c r="A1219" s="249">
        <v>374</v>
      </c>
      <c r="B1219" s="247" t="s">
        <v>146</v>
      </c>
      <c r="C1219" s="247" t="s">
        <v>394</v>
      </c>
      <c r="D1219" s="247" t="str">
        <f t="shared" si="18"/>
        <v>Williamsburg / York, VA</v>
      </c>
      <c r="E1219" s="261" t="s">
        <v>605</v>
      </c>
      <c r="F1219" s="254">
        <v>45931</v>
      </c>
      <c r="G1219" s="254">
        <v>46022</v>
      </c>
      <c r="H1219" s="257">
        <v>115</v>
      </c>
      <c r="I1219" s="257">
        <v>80</v>
      </c>
    </row>
    <row r="1220" spans="1:9" x14ac:dyDescent="0.25">
      <c r="A1220" s="249">
        <v>374</v>
      </c>
      <c r="B1220" s="247" t="s">
        <v>146</v>
      </c>
      <c r="C1220" s="247" t="s">
        <v>394</v>
      </c>
      <c r="D1220" s="247" t="str">
        <f t="shared" si="18"/>
        <v>Williamsburg / York, VA</v>
      </c>
      <c r="E1220" s="261" t="s">
        <v>605</v>
      </c>
      <c r="F1220" s="254">
        <v>46023</v>
      </c>
      <c r="G1220" s="254">
        <v>46112</v>
      </c>
      <c r="H1220" s="257">
        <v>110</v>
      </c>
      <c r="I1220" s="257">
        <v>80</v>
      </c>
    </row>
    <row r="1221" spans="1:9" x14ac:dyDescent="0.25">
      <c r="A1221" s="249">
        <v>374</v>
      </c>
      <c r="B1221" s="247" t="s">
        <v>146</v>
      </c>
      <c r="C1221" s="247" t="s">
        <v>394</v>
      </c>
      <c r="D1221" s="247" t="str">
        <f t="shared" si="18"/>
        <v>Williamsburg / York, VA</v>
      </c>
      <c r="E1221" s="261" t="s">
        <v>605</v>
      </c>
      <c r="F1221" s="254">
        <v>46113</v>
      </c>
      <c r="G1221" s="254">
        <v>46265</v>
      </c>
      <c r="H1221" s="257">
        <v>134</v>
      </c>
      <c r="I1221" s="257">
        <v>80</v>
      </c>
    </row>
    <row r="1222" spans="1:9" x14ac:dyDescent="0.25">
      <c r="A1222" s="249">
        <v>374</v>
      </c>
      <c r="B1222" s="247" t="s">
        <v>146</v>
      </c>
      <c r="C1222" s="247" t="s">
        <v>394</v>
      </c>
      <c r="D1222" s="247" t="str">
        <f t="shared" si="18"/>
        <v>Williamsburg / York, VA</v>
      </c>
      <c r="E1222" s="261" t="s">
        <v>605</v>
      </c>
      <c r="F1222" s="254">
        <v>46266</v>
      </c>
      <c r="G1222" s="254">
        <v>46387</v>
      </c>
      <c r="H1222" s="257">
        <v>115</v>
      </c>
      <c r="I1222" s="257">
        <v>80</v>
      </c>
    </row>
    <row r="1223" spans="1:9" x14ac:dyDescent="0.25">
      <c r="A1223" s="250">
        <v>377</v>
      </c>
      <c r="B1223" s="248" t="s">
        <v>148</v>
      </c>
      <c r="C1223" s="248" t="s">
        <v>141</v>
      </c>
      <c r="D1223" s="247" t="str">
        <f t="shared" si="18"/>
        <v>Burlington, VT</v>
      </c>
      <c r="E1223" s="262" t="s">
        <v>606</v>
      </c>
      <c r="F1223" s="255">
        <v>45566</v>
      </c>
      <c r="G1223" s="255">
        <v>45596</v>
      </c>
      <c r="H1223" s="258">
        <v>202</v>
      </c>
      <c r="I1223" s="258">
        <v>86</v>
      </c>
    </row>
    <row r="1224" spans="1:9" x14ac:dyDescent="0.25">
      <c r="A1224" s="250">
        <v>377</v>
      </c>
      <c r="B1224" s="248" t="s">
        <v>148</v>
      </c>
      <c r="C1224" s="248" t="s">
        <v>141</v>
      </c>
      <c r="D1224" s="247" t="str">
        <f t="shared" si="18"/>
        <v>Burlington, VT</v>
      </c>
      <c r="E1224" s="262" t="s">
        <v>606</v>
      </c>
      <c r="F1224" s="255">
        <v>45597</v>
      </c>
      <c r="G1224" s="255">
        <v>45777</v>
      </c>
      <c r="H1224" s="258">
        <v>128</v>
      </c>
      <c r="I1224" s="258">
        <v>86</v>
      </c>
    </row>
    <row r="1225" spans="1:9" x14ac:dyDescent="0.25">
      <c r="A1225" s="250">
        <v>377</v>
      </c>
      <c r="B1225" s="248" t="s">
        <v>148</v>
      </c>
      <c r="C1225" s="248" t="s">
        <v>141</v>
      </c>
      <c r="D1225" s="247" t="str">
        <f t="shared" si="18"/>
        <v>Burlington, VT</v>
      </c>
      <c r="E1225" s="262" t="s">
        <v>606</v>
      </c>
      <c r="F1225" s="255">
        <v>45778</v>
      </c>
      <c r="G1225" s="255">
        <v>45930</v>
      </c>
      <c r="H1225" s="258">
        <v>202</v>
      </c>
      <c r="I1225" s="258">
        <v>86</v>
      </c>
    </row>
    <row r="1226" spans="1:9" x14ac:dyDescent="0.25">
      <c r="A1226" s="250">
        <v>377</v>
      </c>
      <c r="B1226" s="248" t="s">
        <v>148</v>
      </c>
      <c r="C1226" s="248" t="s">
        <v>141</v>
      </c>
      <c r="D1226" s="247" t="str">
        <f t="shared" si="18"/>
        <v>Burlington, VT</v>
      </c>
      <c r="E1226" s="262" t="s">
        <v>606</v>
      </c>
      <c r="F1226" s="255">
        <v>45931</v>
      </c>
      <c r="G1226" s="255">
        <v>45961</v>
      </c>
      <c r="H1226" s="258">
        <v>202</v>
      </c>
      <c r="I1226" s="258">
        <v>86</v>
      </c>
    </row>
    <row r="1227" spans="1:9" x14ac:dyDescent="0.25">
      <c r="A1227" s="250">
        <v>377</v>
      </c>
      <c r="B1227" s="248" t="s">
        <v>148</v>
      </c>
      <c r="C1227" s="248" t="s">
        <v>141</v>
      </c>
      <c r="D1227" s="247" t="str">
        <f t="shared" si="18"/>
        <v>Burlington, VT</v>
      </c>
      <c r="E1227" s="262" t="s">
        <v>606</v>
      </c>
      <c r="F1227" s="255">
        <v>45962</v>
      </c>
      <c r="G1227" s="255">
        <v>46142</v>
      </c>
      <c r="H1227" s="258">
        <v>128</v>
      </c>
      <c r="I1227" s="258">
        <v>86</v>
      </c>
    </row>
    <row r="1228" spans="1:9" x14ac:dyDescent="0.25">
      <c r="A1228" s="250">
        <v>377</v>
      </c>
      <c r="B1228" s="248" t="s">
        <v>148</v>
      </c>
      <c r="C1228" s="248" t="s">
        <v>141</v>
      </c>
      <c r="D1228" s="247" t="str">
        <f t="shared" si="18"/>
        <v>Burlington, VT</v>
      </c>
      <c r="E1228" s="262" t="s">
        <v>606</v>
      </c>
      <c r="F1228" s="255">
        <v>46143</v>
      </c>
      <c r="G1228" s="255">
        <v>46387</v>
      </c>
      <c r="H1228" s="258">
        <v>202</v>
      </c>
      <c r="I1228" s="258">
        <v>86</v>
      </c>
    </row>
    <row r="1229" spans="1:9" x14ac:dyDescent="0.25">
      <c r="A1229" s="249">
        <v>378</v>
      </c>
      <c r="B1229" s="247" t="s">
        <v>148</v>
      </c>
      <c r="C1229" s="247" t="s">
        <v>258</v>
      </c>
      <c r="D1229" s="247" t="str">
        <f t="shared" si="18"/>
        <v>Manchester, VT</v>
      </c>
      <c r="E1229" s="261" t="s">
        <v>607</v>
      </c>
      <c r="F1229" s="254">
        <v>45566</v>
      </c>
      <c r="G1229" s="254">
        <v>45596</v>
      </c>
      <c r="H1229" s="257">
        <v>220</v>
      </c>
      <c r="I1229" s="257">
        <v>86</v>
      </c>
    </row>
    <row r="1230" spans="1:9" x14ac:dyDescent="0.25">
      <c r="A1230" s="249">
        <v>378</v>
      </c>
      <c r="B1230" s="247" t="s">
        <v>148</v>
      </c>
      <c r="C1230" s="247" t="s">
        <v>258</v>
      </c>
      <c r="D1230" s="247" t="str">
        <f t="shared" si="18"/>
        <v>Manchester, VT</v>
      </c>
      <c r="E1230" s="261" t="s">
        <v>607</v>
      </c>
      <c r="F1230" s="254">
        <v>45597</v>
      </c>
      <c r="G1230" s="254">
        <v>45869</v>
      </c>
      <c r="H1230" s="257">
        <v>168</v>
      </c>
      <c r="I1230" s="257">
        <v>86</v>
      </c>
    </row>
    <row r="1231" spans="1:9" x14ac:dyDescent="0.25">
      <c r="A1231" s="249">
        <v>378</v>
      </c>
      <c r="B1231" s="247" t="s">
        <v>148</v>
      </c>
      <c r="C1231" s="247" t="s">
        <v>258</v>
      </c>
      <c r="D1231" s="247" t="str">
        <f t="shared" ref="D1231:D1294" si="19">$C1231&amp;","&amp;" "&amp;$B1231</f>
        <v>Manchester, VT</v>
      </c>
      <c r="E1231" s="261" t="s">
        <v>607</v>
      </c>
      <c r="F1231" s="254">
        <v>45870</v>
      </c>
      <c r="G1231" s="254">
        <v>45930</v>
      </c>
      <c r="H1231" s="257">
        <v>220</v>
      </c>
      <c r="I1231" s="257">
        <v>86</v>
      </c>
    </row>
    <row r="1232" spans="1:9" x14ac:dyDescent="0.25">
      <c r="A1232" s="249">
        <v>378</v>
      </c>
      <c r="B1232" s="247" t="s">
        <v>148</v>
      </c>
      <c r="C1232" s="247" t="s">
        <v>258</v>
      </c>
      <c r="D1232" s="247" t="str">
        <f t="shared" si="19"/>
        <v>Manchester, VT</v>
      </c>
      <c r="E1232" s="261" t="s">
        <v>607</v>
      </c>
      <c r="F1232" s="254">
        <v>45931</v>
      </c>
      <c r="G1232" s="254">
        <v>45961</v>
      </c>
      <c r="H1232" s="257">
        <v>220</v>
      </c>
      <c r="I1232" s="257">
        <v>86</v>
      </c>
    </row>
    <row r="1233" spans="1:9" x14ac:dyDescent="0.25">
      <c r="A1233" s="249">
        <v>378</v>
      </c>
      <c r="B1233" s="247" t="s">
        <v>148</v>
      </c>
      <c r="C1233" s="247" t="s">
        <v>258</v>
      </c>
      <c r="D1233" s="247" t="str">
        <f t="shared" si="19"/>
        <v>Manchester, VT</v>
      </c>
      <c r="E1233" s="261" t="s">
        <v>607</v>
      </c>
      <c r="F1233" s="254">
        <v>45962</v>
      </c>
      <c r="G1233" s="254">
        <v>46234</v>
      </c>
      <c r="H1233" s="257">
        <v>168</v>
      </c>
      <c r="I1233" s="257">
        <v>86</v>
      </c>
    </row>
    <row r="1234" spans="1:9" x14ac:dyDescent="0.25">
      <c r="A1234" s="249">
        <v>378</v>
      </c>
      <c r="B1234" s="247" t="s">
        <v>148</v>
      </c>
      <c r="C1234" s="247" t="s">
        <v>258</v>
      </c>
      <c r="D1234" s="247" t="str">
        <f t="shared" si="19"/>
        <v>Manchester, VT</v>
      </c>
      <c r="E1234" s="261" t="s">
        <v>607</v>
      </c>
      <c r="F1234" s="254">
        <v>46235</v>
      </c>
      <c r="G1234" s="254">
        <v>46387</v>
      </c>
      <c r="H1234" s="257">
        <v>220</v>
      </c>
      <c r="I1234" s="257">
        <v>86</v>
      </c>
    </row>
    <row r="1235" spans="1:9" x14ac:dyDescent="0.25">
      <c r="A1235" s="250">
        <v>379</v>
      </c>
      <c r="B1235" s="248" t="s">
        <v>148</v>
      </c>
      <c r="C1235" s="248" t="s">
        <v>273</v>
      </c>
      <c r="D1235" s="247" t="str">
        <f t="shared" si="19"/>
        <v>Montpelier, VT</v>
      </c>
      <c r="E1235" s="262" t="s">
        <v>564</v>
      </c>
      <c r="F1235" s="255">
        <v>45566</v>
      </c>
      <c r="G1235" s="255">
        <v>45596</v>
      </c>
      <c r="H1235" s="258">
        <v>227</v>
      </c>
      <c r="I1235" s="258">
        <v>74</v>
      </c>
    </row>
    <row r="1236" spans="1:9" x14ac:dyDescent="0.25">
      <c r="A1236" s="250">
        <v>379</v>
      </c>
      <c r="B1236" s="248" t="s">
        <v>148</v>
      </c>
      <c r="C1236" s="248" t="s">
        <v>273</v>
      </c>
      <c r="D1236" s="247" t="str">
        <f t="shared" si="19"/>
        <v>Montpelier, VT</v>
      </c>
      <c r="E1236" s="262" t="s">
        <v>564</v>
      </c>
      <c r="F1236" s="255">
        <v>45597</v>
      </c>
      <c r="G1236" s="255">
        <v>45869</v>
      </c>
      <c r="H1236" s="258">
        <v>167</v>
      </c>
      <c r="I1236" s="258">
        <v>74</v>
      </c>
    </row>
    <row r="1237" spans="1:9" x14ac:dyDescent="0.25">
      <c r="A1237" s="250">
        <v>379</v>
      </c>
      <c r="B1237" s="248" t="s">
        <v>148</v>
      </c>
      <c r="C1237" s="248" t="s">
        <v>273</v>
      </c>
      <c r="D1237" s="247" t="str">
        <f t="shared" si="19"/>
        <v>Montpelier, VT</v>
      </c>
      <c r="E1237" s="262" t="s">
        <v>564</v>
      </c>
      <c r="F1237" s="255">
        <v>45870</v>
      </c>
      <c r="G1237" s="255">
        <v>45930</v>
      </c>
      <c r="H1237" s="258">
        <v>227</v>
      </c>
      <c r="I1237" s="258">
        <v>74</v>
      </c>
    </row>
    <row r="1238" spans="1:9" x14ac:dyDescent="0.25">
      <c r="A1238" s="250">
        <v>379</v>
      </c>
      <c r="B1238" s="248" t="s">
        <v>148</v>
      </c>
      <c r="C1238" s="248" t="s">
        <v>273</v>
      </c>
      <c r="D1238" s="247" t="str">
        <f t="shared" si="19"/>
        <v>Montpelier, VT</v>
      </c>
      <c r="E1238" s="262" t="s">
        <v>564</v>
      </c>
      <c r="F1238" s="255">
        <v>45931</v>
      </c>
      <c r="G1238" s="255">
        <v>45961</v>
      </c>
      <c r="H1238" s="258">
        <v>227</v>
      </c>
      <c r="I1238" s="258">
        <v>74</v>
      </c>
    </row>
    <row r="1239" spans="1:9" x14ac:dyDescent="0.25">
      <c r="A1239" s="250">
        <v>379</v>
      </c>
      <c r="B1239" s="248" t="s">
        <v>148</v>
      </c>
      <c r="C1239" s="248" t="s">
        <v>273</v>
      </c>
      <c r="D1239" s="247" t="str">
        <f t="shared" si="19"/>
        <v>Montpelier, VT</v>
      </c>
      <c r="E1239" s="262" t="s">
        <v>564</v>
      </c>
      <c r="F1239" s="255">
        <v>45962</v>
      </c>
      <c r="G1239" s="255">
        <v>46234</v>
      </c>
      <c r="H1239" s="258">
        <v>167</v>
      </c>
      <c r="I1239" s="258">
        <v>74</v>
      </c>
    </row>
    <row r="1240" spans="1:9" x14ac:dyDescent="0.25">
      <c r="A1240" s="250">
        <v>379</v>
      </c>
      <c r="B1240" s="248" t="s">
        <v>148</v>
      </c>
      <c r="C1240" s="248" t="s">
        <v>273</v>
      </c>
      <c r="D1240" s="247" t="str">
        <f t="shared" si="19"/>
        <v>Montpelier, VT</v>
      </c>
      <c r="E1240" s="262" t="s">
        <v>564</v>
      </c>
      <c r="F1240" s="255">
        <v>46235</v>
      </c>
      <c r="G1240" s="255">
        <v>46387</v>
      </c>
      <c r="H1240" s="258">
        <v>227</v>
      </c>
      <c r="I1240" s="258">
        <v>74</v>
      </c>
    </row>
    <row r="1241" spans="1:9" x14ac:dyDescent="0.25">
      <c r="A1241" s="249">
        <v>380</v>
      </c>
      <c r="B1241" s="247" t="s">
        <v>148</v>
      </c>
      <c r="C1241" s="247" t="s">
        <v>366</v>
      </c>
      <c r="D1241" s="247" t="str">
        <f t="shared" si="19"/>
        <v>Stowe , VT</v>
      </c>
      <c r="E1241" s="261" t="s">
        <v>608</v>
      </c>
      <c r="F1241" s="254">
        <v>45566</v>
      </c>
      <c r="G1241" s="254">
        <v>45716</v>
      </c>
      <c r="H1241" s="257">
        <v>185</v>
      </c>
      <c r="I1241" s="257">
        <v>86</v>
      </c>
    </row>
    <row r="1242" spans="1:9" x14ac:dyDescent="0.25">
      <c r="A1242" s="249">
        <v>380</v>
      </c>
      <c r="B1242" s="247" t="s">
        <v>148</v>
      </c>
      <c r="C1242" s="247" t="s">
        <v>366</v>
      </c>
      <c r="D1242" s="247" t="str">
        <f t="shared" si="19"/>
        <v>Stowe , VT</v>
      </c>
      <c r="E1242" s="261" t="s">
        <v>608</v>
      </c>
      <c r="F1242" s="254">
        <v>45717</v>
      </c>
      <c r="G1242" s="254">
        <v>45808</v>
      </c>
      <c r="H1242" s="257">
        <v>148</v>
      </c>
      <c r="I1242" s="257">
        <v>86</v>
      </c>
    </row>
    <row r="1243" spans="1:9" x14ac:dyDescent="0.25">
      <c r="A1243" s="249">
        <v>380</v>
      </c>
      <c r="B1243" s="247" t="s">
        <v>148</v>
      </c>
      <c r="C1243" s="247" t="s">
        <v>366</v>
      </c>
      <c r="D1243" s="247" t="str">
        <f t="shared" si="19"/>
        <v>Stowe , VT</v>
      </c>
      <c r="E1243" s="261" t="s">
        <v>608</v>
      </c>
      <c r="F1243" s="254">
        <v>45809</v>
      </c>
      <c r="G1243" s="254">
        <v>45930</v>
      </c>
      <c r="H1243" s="257">
        <v>185</v>
      </c>
      <c r="I1243" s="257">
        <v>86</v>
      </c>
    </row>
    <row r="1244" spans="1:9" x14ac:dyDescent="0.25">
      <c r="A1244" s="249">
        <v>380</v>
      </c>
      <c r="B1244" s="247" t="s">
        <v>148</v>
      </c>
      <c r="C1244" s="247" t="s">
        <v>366</v>
      </c>
      <c r="D1244" s="247" t="str">
        <f t="shared" si="19"/>
        <v>Stowe , VT</v>
      </c>
      <c r="E1244" s="261" t="s">
        <v>608</v>
      </c>
      <c r="F1244" s="254">
        <v>45931</v>
      </c>
      <c r="G1244" s="254">
        <v>46081</v>
      </c>
      <c r="H1244" s="257">
        <v>185</v>
      </c>
      <c r="I1244" s="257">
        <v>86</v>
      </c>
    </row>
    <row r="1245" spans="1:9" x14ac:dyDescent="0.25">
      <c r="A1245" s="249">
        <v>380</v>
      </c>
      <c r="B1245" s="247" t="s">
        <v>148</v>
      </c>
      <c r="C1245" s="247" t="s">
        <v>366</v>
      </c>
      <c r="D1245" s="247" t="str">
        <f t="shared" si="19"/>
        <v>Stowe , VT</v>
      </c>
      <c r="E1245" s="261" t="s">
        <v>608</v>
      </c>
      <c r="F1245" s="254">
        <v>46082</v>
      </c>
      <c r="G1245" s="254">
        <v>46173</v>
      </c>
      <c r="H1245" s="257">
        <v>148</v>
      </c>
      <c r="I1245" s="257">
        <v>86</v>
      </c>
    </row>
    <row r="1246" spans="1:9" x14ac:dyDescent="0.25">
      <c r="A1246" s="249">
        <v>380</v>
      </c>
      <c r="B1246" s="247" t="s">
        <v>148</v>
      </c>
      <c r="C1246" s="247" t="s">
        <v>366</v>
      </c>
      <c r="D1246" s="247" t="str">
        <f t="shared" si="19"/>
        <v>Stowe , VT</v>
      </c>
      <c r="E1246" s="261" t="s">
        <v>608</v>
      </c>
      <c r="F1246" s="254">
        <v>46174</v>
      </c>
      <c r="G1246" s="254">
        <v>46387</v>
      </c>
      <c r="H1246" s="257">
        <v>185</v>
      </c>
      <c r="I1246" s="257">
        <v>86</v>
      </c>
    </row>
    <row r="1247" spans="1:9" x14ac:dyDescent="0.25">
      <c r="A1247" s="250">
        <v>381</v>
      </c>
      <c r="B1247" s="248" t="s">
        <v>148</v>
      </c>
      <c r="C1247" s="248" t="s">
        <v>393</v>
      </c>
      <c r="D1247" s="247" t="str">
        <f t="shared" si="19"/>
        <v>White River Junction, VT</v>
      </c>
      <c r="E1247" s="262" t="s">
        <v>609</v>
      </c>
      <c r="F1247" s="255">
        <v>45566</v>
      </c>
      <c r="G1247" s="255">
        <v>45930</v>
      </c>
      <c r="H1247" s="258">
        <v>144</v>
      </c>
      <c r="I1247" s="258">
        <v>86</v>
      </c>
    </row>
    <row r="1248" spans="1:9" x14ac:dyDescent="0.25">
      <c r="A1248" s="250">
        <v>381</v>
      </c>
      <c r="B1248" s="248" t="s">
        <v>148</v>
      </c>
      <c r="C1248" s="248" t="s">
        <v>393</v>
      </c>
      <c r="D1248" s="247" t="str">
        <f t="shared" si="19"/>
        <v>White River Junction, VT</v>
      </c>
      <c r="E1248" s="262" t="s">
        <v>609</v>
      </c>
      <c r="F1248" s="255">
        <v>45931</v>
      </c>
      <c r="G1248" s="255">
        <v>46387</v>
      </c>
      <c r="H1248" s="258">
        <v>144</v>
      </c>
      <c r="I1248" s="258">
        <v>86</v>
      </c>
    </row>
    <row r="1249" spans="1:9" x14ac:dyDescent="0.25">
      <c r="A1249" s="249">
        <v>384</v>
      </c>
      <c r="B1249" s="247" t="s">
        <v>150</v>
      </c>
      <c r="C1249" s="247" t="s">
        <v>195</v>
      </c>
      <c r="D1249" s="247" t="str">
        <f t="shared" si="19"/>
        <v>Everett / Lynnwood, WA</v>
      </c>
      <c r="E1249" s="261" t="s">
        <v>610</v>
      </c>
      <c r="F1249" s="254">
        <v>45566</v>
      </c>
      <c r="G1249" s="254">
        <v>45808</v>
      </c>
      <c r="H1249" s="257">
        <v>113</v>
      </c>
      <c r="I1249" s="257">
        <v>86</v>
      </c>
    </row>
    <row r="1250" spans="1:9" x14ac:dyDescent="0.25">
      <c r="A1250" s="249">
        <v>384</v>
      </c>
      <c r="B1250" s="247" t="s">
        <v>150</v>
      </c>
      <c r="C1250" s="247" t="s">
        <v>195</v>
      </c>
      <c r="D1250" s="247" t="str">
        <f t="shared" si="19"/>
        <v>Everett / Lynnwood, WA</v>
      </c>
      <c r="E1250" s="261" t="s">
        <v>610</v>
      </c>
      <c r="F1250" s="254">
        <v>45809</v>
      </c>
      <c r="G1250" s="254">
        <v>45900</v>
      </c>
      <c r="H1250" s="257">
        <v>140</v>
      </c>
      <c r="I1250" s="257">
        <v>86</v>
      </c>
    </row>
    <row r="1251" spans="1:9" x14ac:dyDescent="0.25">
      <c r="A1251" s="249">
        <v>384</v>
      </c>
      <c r="B1251" s="247" t="s">
        <v>150</v>
      </c>
      <c r="C1251" s="247" t="s">
        <v>195</v>
      </c>
      <c r="D1251" s="247" t="str">
        <f t="shared" si="19"/>
        <v>Everett / Lynnwood, WA</v>
      </c>
      <c r="E1251" s="261" t="s">
        <v>610</v>
      </c>
      <c r="F1251" s="254">
        <v>45901</v>
      </c>
      <c r="G1251" s="254">
        <v>45930</v>
      </c>
      <c r="H1251" s="257">
        <v>113</v>
      </c>
      <c r="I1251" s="257">
        <v>86</v>
      </c>
    </row>
    <row r="1252" spans="1:9" x14ac:dyDescent="0.25">
      <c r="A1252" s="249">
        <v>384</v>
      </c>
      <c r="B1252" s="247" t="s">
        <v>150</v>
      </c>
      <c r="C1252" s="247" t="s">
        <v>195</v>
      </c>
      <c r="D1252" s="247" t="str">
        <f t="shared" si="19"/>
        <v>Everett / Lynnwood, WA</v>
      </c>
      <c r="E1252" s="261" t="s">
        <v>610</v>
      </c>
      <c r="F1252" s="254">
        <v>45931</v>
      </c>
      <c r="G1252" s="254">
        <v>46173</v>
      </c>
      <c r="H1252" s="257">
        <v>113</v>
      </c>
      <c r="I1252" s="257">
        <v>86</v>
      </c>
    </row>
    <row r="1253" spans="1:9" x14ac:dyDescent="0.25">
      <c r="A1253" s="249">
        <v>384</v>
      </c>
      <c r="B1253" s="247" t="s">
        <v>150</v>
      </c>
      <c r="C1253" s="247" t="s">
        <v>195</v>
      </c>
      <c r="D1253" s="247" t="str">
        <f t="shared" si="19"/>
        <v>Everett / Lynnwood, WA</v>
      </c>
      <c r="E1253" s="261" t="s">
        <v>610</v>
      </c>
      <c r="F1253" s="254">
        <v>46174</v>
      </c>
      <c r="G1253" s="254">
        <v>46265</v>
      </c>
      <c r="H1253" s="257">
        <v>140</v>
      </c>
      <c r="I1253" s="257">
        <v>86</v>
      </c>
    </row>
    <row r="1254" spans="1:9" x14ac:dyDescent="0.25">
      <c r="A1254" s="249">
        <v>384</v>
      </c>
      <c r="B1254" s="247" t="s">
        <v>150</v>
      </c>
      <c r="C1254" s="247" t="s">
        <v>195</v>
      </c>
      <c r="D1254" s="247" t="str">
        <f t="shared" si="19"/>
        <v>Everett / Lynnwood, WA</v>
      </c>
      <c r="E1254" s="261" t="s">
        <v>610</v>
      </c>
      <c r="F1254" s="254">
        <v>46266</v>
      </c>
      <c r="G1254" s="254">
        <v>46387</v>
      </c>
      <c r="H1254" s="257">
        <v>113</v>
      </c>
      <c r="I1254" s="257">
        <v>86</v>
      </c>
    </row>
    <row r="1255" spans="1:9" x14ac:dyDescent="0.25">
      <c r="A1255" s="250">
        <v>385</v>
      </c>
      <c r="B1255" s="248" t="s">
        <v>150</v>
      </c>
      <c r="C1255" s="248" t="s">
        <v>293</v>
      </c>
      <c r="D1255" s="247" t="str">
        <f t="shared" si="19"/>
        <v>Ocean Shores, WA</v>
      </c>
      <c r="E1255" s="262" t="s">
        <v>611</v>
      </c>
      <c r="F1255" s="255">
        <v>45566</v>
      </c>
      <c r="G1255" s="255">
        <v>45838</v>
      </c>
      <c r="H1255" s="258">
        <v>110</v>
      </c>
      <c r="I1255" s="258">
        <v>86</v>
      </c>
    </row>
    <row r="1256" spans="1:9" x14ac:dyDescent="0.25">
      <c r="A1256" s="250">
        <v>385</v>
      </c>
      <c r="B1256" s="248" t="s">
        <v>150</v>
      </c>
      <c r="C1256" s="248" t="s">
        <v>293</v>
      </c>
      <c r="D1256" s="247" t="str">
        <f t="shared" si="19"/>
        <v>Ocean Shores, WA</v>
      </c>
      <c r="E1256" s="262" t="s">
        <v>611</v>
      </c>
      <c r="F1256" s="255">
        <v>45839</v>
      </c>
      <c r="G1256" s="255">
        <v>45900</v>
      </c>
      <c r="H1256" s="258">
        <v>132</v>
      </c>
      <c r="I1256" s="258">
        <v>86</v>
      </c>
    </row>
    <row r="1257" spans="1:9" x14ac:dyDescent="0.25">
      <c r="A1257" s="250">
        <v>385</v>
      </c>
      <c r="B1257" s="248" t="s">
        <v>150</v>
      </c>
      <c r="C1257" s="248" t="s">
        <v>293</v>
      </c>
      <c r="D1257" s="247" t="str">
        <f t="shared" si="19"/>
        <v>Ocean Shores, WA</v>
      </c>
      <c r="E1257" s="262" t="s">
        <v>611</v>
      </c>
      <c r="F1257" s="255">
        <v>45901</v>
      </c>
      <c r="G1257" s="255">
        <v>45930</v>
      </c>
      <c r="H1257" s="258">
        <v>110</v>
      </c>
      <c r="I1257" s="258">
        <v>86</v>
      </c>
    </row>
    <row r="1258" spans="1:9" x14ac:dyDescent="0.25">
      <c r="A1258" s="250">
        <v>385</v>
      </c>
      <c r="B1258" s="248" t="s">
        <v>150</v>
      </c>
      <c r="C1258" s="248" t="s">
        <v>293</v>
      </c>
      <c r="D1258" s="247" t="str">
        <f t="shared" si="19"/>
        <v>Ocean Shores, WA</v>
      </c>
      <c r="E1258" s="262" t="s">
        <v>611</v>
      </c>
      <c r="F1258" s="255">
        <v>45931</v>
      </c>
      <c r="G1258" s="255">
        <v>46203</v>
      </c>
      <c r="H1258" s="258">
        <v>110</v>
      </c>
      <c r="I1258" s="258">
        <v>86</v>
      </c>
    </row>
    <row r="1259" spans="1:9" x14ac:dyDescent="0.25">
      <c r="A1259" s="250">
        <v>385</v>
      </c>
      <c r="B1259" s="248" t="s">
        <v>150</v>
      </c>
      <c r="C1259" s="248" t="s">
        <v>293</v>
      </c>
      <c r="D1259" s="247" t="str">
        <f t="shared" si="19"/>
        <v>Ocean Shores, WA</v>
      </c>
      <c r="E1259" s="262" t="s">
        <v>611</v>
      </c>
      <c r="F1259" s="255">
        <v>46204</v>
      </c>
      <c r="G1259" s="255">
        <v>46265</v>
      </c>
      <c r="H1259" s="258">
        <v>132</v>
      </c>
      <c r="I1259" s="258">
        <v>86</v>
      </c>
    </row>
    <row r="1260" spans="1:9" x14ac:dyDescent="0.25">
      <c r="A1260" s="250">
        <v>385</v>
      </c>
      <c r="B1260" s="248" t="s">
        <v>150</v>
      </c>
      <c r="C1260" s="248" t="s">
        <v>293</v>
      </c>
      <c r="D1260" s="247" t="str">
        <f t="shared" si="19"/>
        <v>Ocean Shores, WA</v>
      </c>
      <c r="E1260" s="262" t="s">
        <v>611</v>
      </c>
      <c r="F1260" s="255">
        <v>46266</v>
      </c>
      <c r="G1260" s="255">
        <v>46387</v>
      </c>
      <c r="H1260" s="258">
        <v>110</v>
      </c>
      <c r="I1260" s="258">
        <v>86</v>
      </c>
    </row>
    <row r="1261" spans="1:9" x14ac:dyDescent="0.25">
      <c r="A1261" s="249">
        <v>386</v>
      </c>
      <c r="B1261" s="247" t="s">
        <v>150</v>
      </c>
      <c r="C1261" s="247" t="s">
        <v>295</v>
      </c>
      <c r="D1261" s="247" t="str">
        <f t="shared" si="19"/>
        <v>Olympia / Tumwater, WA</v>
      </c>
      <c r="E1261" s="261" t="s">
        <v>612</v>
      </c>
      <c r="F1261" s="254">
        <v>45566</v>
      </c>
      <c r="G1261" s="254">
        <v>45626</v>
      </c>
      <c r="H1261" s="257">
        <v>128</v>
      </c>
      <c r="I1261" s="257">
        <v>80</v>
      </c>
    </row>
    <row r="1262" spans="1:9" x14ac:dyDescent="0.25">
      <c r="A1262" s="249">
        <v>386</v>
      </c>
      <c r="B1262" s="247" t="s">
        <v>150</v>
      </c>
      <c r="C1262" s="247" t="s">
        <v>295</v>
      </c>
      <c r="D1262" s="247" t="str">
        <f t="shared" si="19"/>
        <v>Olympia / Tumwater, WA</v>
      </c>
      <c r="E1262" s="261" t="s">
        <v>612</v>
      </c>
      <c r="F1262" s="254">
        <v>45627</v>
      </c>
      <c r="G1262" s="254">
        <v>45838</v>
      </c>
      <c r="H1262" s="257">
        <v>151</v>
      </c>
      <c r="I1262" s="257">
        <v>80</v>
      </c>
    </row>
    <row r="1263" spans="1:9" x14ac:dyDescent="0.25">
      <c r="A1263" s="249">
        <v>386</v>
      </c>
      <c r="B1263" s="247" t="s">
        <v>150</v>
      </c>
      <c r="C1263" s="247" t="s">
        <v>295</v>
      </c>
      <c r="D1263" s="247" t="str">
        <f t="shared" si="19"/>
        <v>Olympia / Tumwater, WA</v>
      </c>
      <c r="E1263" s="261" t="s">
        <v>612</v>
      </c>
      <c r="F1263" s="254">
        <v>45839</v>
      </c>
      <c r="G1263" s="254">
        <v>45900</v>
      </c>
      <c r="H1263" s="257">
        <v>175</v>
      </c>
      <c r="I1263" s="257">
        <v>80</v>
      </c>
    </row>
    <row r="1264" spans="1:9" x14ac:dyDescent="0.25">
      <c r="A1264" s="249">
        <v>386</v>
      </c>
      <c r="B1264" s="247" t="s">
        <v>150</v>
      </c>
      <c r="C1264" s="247" t="s">
        <v>295</v>
      </c>
      <c r="D1264" s="247" t="str">
        <f t="shared" si="19"/>
        <v>Olympia / Tumwater, WA</v>
      </c>
      <c r="E1264" s="261" t="s">
        <v>612</v>
      </c>
      <c r="F1264" s="254">
        <v>45901</v>
      </c>
      <c r="G1264" s="254">
        <v>45930</v>
      </c>
      <c r="H1264" s="257">
        <v>128</v>
      </c>
      <c r="I1264" s="257">
        <v>80</v>
      </c>
    </row>
    <row r="1265" spans="1:9" x14ac:dyDescent="0.25">
      <c r="A1265" s="249">
        <v>386</v>
      </c>
      <c r="B1265" s="247" t="s">
        <v>150</v>
      </c>
      <c r="C1265" s="247" t="s">
        <v>295</v>
      </c>
      <c r="D1265" s="247" t="str">
        <f t="shared" si="19"/>
        <v>Olympia / Tumwater, WA</v>
      </c>
      <c r="E1265" s="261" t="s">
        <v>612</v>
      </c>
      <c r="F1265" s="254">
        <v>45931</v>
      </c>
      <c r="G1265" s="254">
        <v>45991</v>
      </c>
      <c r="H1265" s="257">
        <v>128</v>
      </c>
      <c r="I1265" s="257">
        <v>80</v>
      </c>
    </row>
    <row r="1266" spans="1:9" x14ac:dyDescent="0.25">
      <c r="A1266" s="249">
        <v>386</v>
      </c>
      <c r="B1266" s="247" t="s">
        <v>150</v>
      </c>
      <c r="C1266" s="247" t="s">
        <v>295</v>
      </c>
      <c r="D1266" s="247" t="str">
        <f t="shared" si="19"/>
        <v>Olympia / Tumwater, WA</v>
      </c>
      <c r="E1266" s="261" t="s">
        <v>612</v>
      </c>
      <c r="F1266" s="254">
        <v>45992</v>
      </c>
      <c r="G1266" s="254">
        <v>46203</v>
      </c>
      <c r="H1266" s="257">
        <v>151</v>
      </c>
      <c r="I1266" s="257">
        <v>80</v>
      </c>
    </row>
    <row r="1267" spans="1:9" x14ac:dyDescent="0.25">
      <c r="A1267" s="249">
        <v>386</v>
      </c>
      <c r="B1267" s="247" t="s">
        <v>150</v>
      </c>
      <c r="C1267" s="247" t="s">
        <v>295</v>
      </c>
      <c r="D1267" s="247" t="str">
        <f t="shared" si="19"/>
        <v>Olympia / Tumwater, WA</v>
      </c>
      <c r="E1267" s="261" t="s">
        <v>612</v>
      </c>
      <c r="F1267" s="254">
        <v>46204</v>
      </c>
      <c r="G1267" s="254">
        <v>46265</v>
      </c>
      <c r="H1267" s="257">
        <v>175</v>
      </c>
      <c r="I1267" s="257">
        <v>80</v>
      </c>
    </row>
    <row r="1268" spans="1:9" x14ac:dyDescent="0.25">
      <c r="A1268" s="249">
        <v>386</v>
      </c>
      <c r="B1268" s="247" t="s">
        <v>150</v>
      </c>
      <c r="C1268" s="247" t="s">
        <v>295</v>
      </c>
      <c r="D1268" s="247" t="str">
        <f t="shared" si="19"/>
        <v>Olympia / Tumwater, WA</v>
      </c>
      <c r="E1268" s="261" t="s">
        <v>612</v>
      </c>
      <c r="F1268" s="254">
        <v>46266</v>
      </c>
      <c r="G1268" s="254">
        <v>46387</v>
      </c>
      <c r="H1268" s="257">
        <v>128</v>
      </c>
      <c r="I1268" s="257">
        <v>80</v>
      </c>
    </row>
    <row r="1269" spans="1:9" x14ac:dyDescent="0.25">
      <c r="A1269" s="250">
        <v>387</v>
      </c>
      <c r="B1269" s="248" t="s">
        <v>150</v>
      </c>
      <c r="C1269" s="248" t="s">
        <v>314</v>
      </c>
      <c r="D1269" s="247" t="str">
        <f t="shared" si="19"/>
        <v>Port Angeles / Port Townsend, WA</v>
      </c>
      <c r="E1269" s="262" t="s">
        <v>613</v>
      </c>
      <c r="F1269" s="255">
        <v>45566</v>
      </c>
      <c r="G1269" s="255">
        <v>45838</v>
      </c>
      <c r="H1269" s="258">
        <v>137</v>
      </c>
      <c r="I1269" s="258">
        <v>92</v>
      </c>
    </row>
    <row r="1270" spans="1:9" x14ac:dyDescent="0.25">
      <c r="A1270" s="250">
        <v>387</v>
      </c>
      <c r="B1270" s="248" t="s">
        <v>150</v>
      </c>
      <c r="C1270" s="248" t="s">
        <v>314</v>
      </c>
      <c r="D1270" s="247" t="str">
        <f t="shared" si="19"/>
        <v>Port Angeles / Port Townsend, WA</v>
      </c>
      <c r="E1270" s="262" t="s">
        <v>613</v>
      </c>
      <c r="F1270" s="255">
        <v>45839</v>
      </c>
      <c r="G1270" s="255">
        <v>45900</v>
      </c>
      <c r="H1270" s="258">
        <v>235</v>
      </c>
      <c r="I1270" s="258">
        <v>92</v>
      </c>
    </row>
    <row r="1271" spans="1:9" x14ac:dyDescent="0.25">
      <c r="A1271" s="250">
        <v>387</v>
      </c>
      <c r="B1271" s="248" t="s">
        <v>150</v>
      </c>
      <c r="C1271" s="248" t="s">
        <v>314</v>
      </c>
      <c r="D1271" s="247" t="str">
        <f t="shared" si="19"/>
        <v>Port Angeles / Port Townsend, WA</v>
      </c>
      <c r="E1271" s="262" t="s">
        <v>613</v>
      </c>
      <c r="F1271" s="255">
        <v>45901</v>
      </c>
      <c r="G1271" s="255">
        <v>45930</v>
      </c>
      <c r="H1271" s="258">
        <v>137</v>
      </c>
      <c r="I1271" s="258">
        <v>92</v>
      </c>
    </row>
    <row r="1272" spans="1:9" x14ac:dyDescent="0.25">
      <c r="A1272" s="250">
        <v>387</v>
      </c>
      <c r="B1272" s="248" t="s">
        <v>150</v>
      </c>
      <c r="C1272" s="248" t="s">
        <v>314</v>
      </c>
      <c r="D1272" s="247" t="str">
        <f t="shared" si="19"/>
        <v>Port Angeles / Port Townsend, WA</v>
      </c>
      <c r="E1272" s="262" t="s">
        <v>613</v>
      </c>
      <c r="F1272" s="255">
        <v>45931</v>
      </c>
      <c r="G1272" s="255">
        <v>46203</v>
      </c>
      <c r="H1272" s="258">
        <v>137</v>
      </c>
      <c r="I1272" s="258">
        <v>92</v>
      </c>
    </row>
    <row r="1273" spans="1:9" x14ac:dyDescent="0.25">
      <c r="A1273" s="250">
        <v>387</v>
      </c>
      <c r="B1273" s="248" t="s">
        <v>150</v>
      </c>
      <c r="C1273" s="248" t="s">
        <v>314</v>
      </c>
      <c r="D1273" s="247" t="str">
        <f t="shared" si="19"/>
        <v>Port Angeles / Port Townsend, WA</v>
      </c>
      <c r="E1273" s="262" t="s">
        <v>613</v>
      </c>
      <c r="F1273" s="255">
        <v>46204</v>
      </c>
      <c r="G1273" s="255">
        <v>46265</v>
      </c>
      <c r="H1273" s="258">
        <v>235</v>
      </c>
      <c r="I1273" s="258">
        <v>92</v>
      </c>
    </row>
    <row r="1274" spans="1:9" x14ac:dyDescent="0.25">
      <c r="A1274" s="250">
        <v>387</v>
      </c>
      <c r="B1274" s="248" t="s">
        <v>150</v>
      </c>
      <c r="C1274" s="248" t="s">
        <v>314</v>
      </c>
      <c r="D1274" s="247" t="str">
        <f t="shared" si="19"/>
        <v>Port Angeles / Port Townsend, WA</v>
      </c>
      <c r="E1274" s="262" t="s">
        <v>613</v>
      </c>
      <c r="F1274" s="255">
        <v>46266</v>
      </c>
      <c r="G1274" s="255">
        <v>46387</v>
      </c>
      <c r="H1274" s="258">
        <v>137</v>
      </c>
      <c r="I1274" s="258">
        <v>92</v>
      </c>
    </row>
    <row r="1275" spans="1:9" x14ac:dyDescent="0.25">
      <c r="A1275" s="249">
        <v>475</v>
      </c>
      <c r="B1275" s="247" t="s">
        <v>150</v>
      </c>
      <c r="C1275" s="247" t="s">
        <v>326</v>
      </c>
      <c r="D1275" s="247" t="str">
        <f t="shared" si="19"/>
        <v>Richland / Pasco, WA</v>
      </c>
      <c r="E1275" s="261" t="s">
        <v>631</v>
      </c>
      <c r="F1275" s="254">
        <v>45566</v>
      </c>
      <c r="G1275" s="254">
        <v>45930</v>
      </c>
      <c r="H1275" s="257">
        <v>130</v>
      </c>
      <c r="I1275" s="257">
        <v>86</v>
      </c>
    </row>
    <row r="1276" spans="1:9" x14ac:dyDescent="0.25">
      <c r="A1276" s="249">
        <v>475</v>
      </c>
      <c r="B1276" s="247" t="s">
        <v>150</v>
      </c>
      <c r="C1276" s="247" t="s">
        <v>326</v>
      </c>
      <c r="D1276" s="247" t="str">
        <f t="shared" si="19"/>
        <v>Richland / Pasco, WA</v>
      </c>
      <c r="E1276" s="261" t="s">
        <v>631</v>
      </c>
      <c r="F1276" s="254">
        <v>45931</v>
      </c>
      <c r="G1276" s="254">
        <v>46387</v>
      </c>
      <c r="H1276" s="257">
        <v>130</v>
      </c>
      <c r="I1276" s="257">
        <v>86</v>
      </c>
    </row>
    <row r="1277" spans="1:9" x14ac:dyDescent="0.25">
      <c r="A1277" s="250">
        <v>389</v>
      </c>
      <c r="B1277" s="248" t="s">
        <v>150</v>
      </c>
      <c r="C1277" s="248" t="s">
        <v>348</v>
      </c>
      <c r="D1277" s="247" t="str">
        <f t="shared" si="19"/>
        <v>Seattle, WA</v>
      </c>
      <c r="E1277" s="262" t="s">
        <v>614</v>
      </c>
      <c r="F1277" s="255">
        <v>45566</v>
      </c>
      <c r="G1277" s="255">
        <v>45808</v>
      </c>
      <c r="H1277" s="258">
        <v>188</v>
      </c>
      <c r="I1277" s="258">
        <v>92</v>
      </c>
    </row>
    <row r="1278" spans="1:9" x14ac:dyDescent="0.25">
      <c r="A1278" s="250">
        <v>389</v>
      </c>
      <c r="B1278" s="248" t="s">
        <v>150</v>
      </c>
      <c r="C1278" s="248" t="s">
        <v>348</v>
      </c>
      <c r="D1278" s="247" t="str">
        <f t="shared" si="19"/>
        <v>Seattle, WA</v>
      </c>
      <c r="E1278" s="262" t="s">
        <v>614</v>
      </c>
      <c r="F1278" s="255">
        <v>45809</v>
      </c>
      <c r="G1278" s="255">
        <v>45930</v>
      </c>
      <c r="H1278" s="258">
        <v>248</v>
      </c>
      <c r="I1278" s="258">
        <v>92</v>
      </c>
    </row>
    <row r="1279" spans="1:9" x14ac:dyDescent="0.25">
      <c r="A1279" s="250">
        <v>389</v>
      </c>
      <c r="B1279" s="248" t="s">
        <v>150</v>
      </c>
      <c r="C1279" s="248" t="s">
        <v>348</v>
      </c>
      <c r="D1279" s="247" t="str">
        <f t="shared" si="19"/>
        <v>Seattle, WA</v>
      </c>
      <c r="E1279" s="262" t="s">
        <v>614</v>
      </c>
      <c r="F1279" s="255">
        <v>45931</v>
      </c>
      <c r="G1279" s="255">
        <v>46173</v>
      </c>
      <c r="H1279" s="258">
        <v>188</v>
      </c>
      <c r="I1279" s="258">
        <v>92</v>
      </c>
    </row>
    <row r="1280" spans="1:9" x14ac:dyDescent="0.25">
      <c r="A1280" s="250">
        <v>389</v>
      </c>
      <c r="B1280" s="248" t="s">
        <v>150</v>
      </c>
      <c r="C1280" s="248" t="s">
        <v>348</v>
      </c>
      <c r="D1280" s="247" t="str">
        <f t="shared" si="19"/>
        <v>Seattle, WA</v>
      </c>
      <c r="E1280" s="262" t="s">
        <v>614</v>
      </c>
      <c r="F1280" s="255">
        <v>46174</v>
      </c>
      <c r="G1280" s="255">
        <v>46387</v>
      </c>
      <c r="H1280" s="258">
        <v>248</v>
      </c>
      <c r="I1280" s="258">
        <v>92</v>
      </c>
    </row>
    <row r="1281" spans="1:9" x14ac:dyDescent="0.25">
      <c r="A1281" s="249">
        <v>390</v>
      </c>
      <c r="B1281" s="247" t="s">
        <v>150</v>
      </c>
      <c r="C1281" s="247" t="s">
        <v>357</v>
      </c>
      <c r="D1281" s="247" t="str">
        <f t="shared" si="19"/>
        <v>Spokane, WA</v>
      </c>
      <c r="E1281" s="261" t="s">
        <v>357</v>
      </c>
      <c r="F1281" s="254">
        <v>45566</v>
      </c>
      <c r="G1281" s="254">
        <v>45930</v>
      </c>
      <c r="H1281" s="257">
        <v>126</v>
      </c>
      <c r="I1281" s="257">
        <v>86</v>
      </c>
    </row>
    <row r="1282" spans="1:9" x14ac:dyDescent="0.25">
      <c r="A1282" s="249">
        <v>390</v>
      </c>
      <c r="B1282" s="247" t="s">
        <v>150</v>
      </c>
      <c r="C1282" s="247" t="s">
        <v>357</v>
      </c>
      <c r="D1282" s="247" t="str">
        <f t="shared" si="19"/>
        <v>Spokane, WA</v>
      </c>
      <c r="E1282" s="261" t="s">
        <v>357</v>
      </c>
      <c r="F1282" s="254">
        <v>45931</v>
      </c>
      <c r="G1282" s="254">
        <v>46387</v>
      </c>
      <c r="H1282" s="257">
        <v>126</v>
      </c>
      <c r="I1282" s="257">
        <v>86</v>
      </c>
    </row>
    <row r="1283" spans="1:9" x14ac:dyDescent="0.25">
      <c r="A1283" s="250">
        <v>391</v>
      </c>
      <c r="B1283" s="248" t="s">
        <v>150</v>
      </c>
      <c r="C1283" s="248" t="s">
        <v>372</v>
      </c>
      <c r="D1283" s="247" t="str">
        <f t="shared" si="19"/>
        <v>Tacoma, WA</v>
      </c>
      <c r="E1283" s="262" t="s">
        <v>615</v>
      </c>
      <c r="F1283" s="255">
        <v>45566</v>
      </c>
      <c r="G1283" s="255">
        <v>45930</v>
      </c>
      <c r="H1283" s="258">
        <v>136</v>
      </c>
      <c r="I1283" s="258">
        <v>86</v>
      </c>
    </row>
    <row r="1284" spans="1:9" x14ac:dyDescent="0.25">
      <c r="A1284" s="250">
        <v>391</v>
      </c>
      <c r="B1284" s="248" t="s">
        <v>150</v>
      </c>
      <c r="C1284" s="248" t="s">
        <v>372</v>
      </c>
      <c r="D1284" s="247" t="str">
        <f t="shared" si="19"/>
        <v>Tacoma, WA</v>
      </c>
      <c r="E1284" s="262" t="s">
        <v>615</v>
      </c>
      <c r="F1284" s="255">
        <v>45931</v>
      </c>
      <c r="G1284" s="255">
        <v>46387</v>
      </c>
      <c r="H1284" s="258">
        <v>136</v>
      </c>
      <c r="I1284" s="258">
        <v>86</v>
      </c>
    </row>
    <row r="1285" spans="1:9" x14ac:dyDescent="0.25">
      <c r="A1285" s="249">
        <v>392</v>
      </c>
      <c r="B1285" s="247" t="s">
        <v>150</v>
      </c>
      <c r="C1285" s="247" t="s">
        <v>385</v>
      </c>
      <c r="D1285" s="247" t="str">
        <f t="shared" si="19"/>
        <v>Vancouver, WA</v>
      </c>
      <c r="E1285" s="261" t="s">
        <v>616</v>
      </c>
      <c r="F1285" s="254">
        <v>45566</v>
      </c>
      <c r="G1285" s="254">
        <v>45930</v>
      </c>
      <c r="H1285" s="257">
        <v>155</v>
      </c>
      <c r="I1285" s="257">
        <v>86</v>
      </c>
    </row>
    <row r="1286" spans="1:9" x14ac:dyDescent="0.25">
      <c r="A1286" s="249">
        <v>392</v>
      </c>
      <c r="B1286" s="247" t="s">
        <v>150</v>
      </c>
      <c r="C1286" s="247" t="s">
        <v>385</v>
      </c>
      <c r="D1286" s="247" t="str">
        <f t="shared" si="19"/>
        <v>Vancouver, WA</v>
      </c>
      <c r="E1286" s="261" t="s">
        <v>616</v>
      </c>
      <c r="F1286" s="254">
        <v>45931</v>
      </c>
      <c r="G1286" s="254">
        <v>46387</v>
      </c>
      <c r="H1286" s="257">
        <v>155</v>
      </c>
      <c r="I1286" s="257">
        <v>86</v>
      </c>
    </row>
    <row r="1287" spans="1:9" x14ac:dyDescent="0.25">
      <c r="A1287" s="250">
        <v>396</v>
      </c>
      <c r="B1287" s="248" t="s">
        <v>152</v>
      </c>
      <c r="C1287" s="248" t="s">
        <v>255</v>
      </c>
      <c r="D1287" s="247" t="str">
        <f t="shared" si="19"/>
        <v>Madison, WI</v>
      </c>
      <c r="E1287" s="262" t="s">
        <v>617</v>
      </c>
      <c r="F1287" s="255">
        <v>45566</v>
      </c>
      <c r="G1287" s="255">
        <v>45596</v>
      </c>
      <c r="H1287" s="258">
        <v>138</v>
      </c>
      <c r="I1287" s="258">
        <v>80</v>
      </c>
    </row>
    <row r="1288" spans="1:9" x14ac:dyDescent="0.25">
      <c r="A1288" s="250">
        <v>396</v>
      </c>
      <c r="B1288" s="248" t="s">
        <v>152</v>
      </c>
      <c r="C1288" s="248" t="s">
        <v>255</v>
      </c>
      <c r="D1288" s="247" t="str">
        <f t="shared" si="19"/>
        <v>Madison, WI</v>
      </c>
      <c r="E1288" s="262" t="s">
        <v>617</v>
      </c>
      <c r="F1288" s="255">
        <v>45597</v>
      </c>
      <c r="G1288" s="255">
        <v>45777</v>
      </c>
      <c r="H1288" s="258">
        <v>110</v>
      </c>
      <c r="I1288" s="258">
        <v>80</v>
      </c>
    </row>
    <row r="1289" spans="1:9" x14ac:dyDescent="0.25">
      <c r="A1289" s="250">
        <v>396</v>
      </c>
      <c r="B1289" s="248" t="s">
        <v>152</v>
      </c>
      <c r="C1289" s="248" t="s">
        <v>255</v>
      </c>
      <c r="D1289" s="247" t="str">
        <f t="shared" si="19"/>
        <v>Madison, WI</v>
      </c>
      <c r="E1289" s="262" t="s">
        <v>617</v>
      </c>
      <c r="F1289" s="255">
        <v>45778</v>
      </c>
      <c r="G1289" s="255">
        <v>45930</v>
      </c>
      <c r="H1289" s="258">
        <v>138</v>
      </c>
      <c r="I1289" s="258">
        <v>80</v>
      </c>
    </row>
    <row r="1290" spans="1:9" x14ac:dyDescent="0.25">
      <c r="A1290" s="250">
        <v>396</v>
      </c>
      <c r="B1290" s="248" t="s">
        <v>152</v>
      </c>
      <c r="C1290" s="248" t="s">
        <v>255</v>
      </c>
      <c r="D1290" s="247" t="str">
        <f t="shared" si="19"/>
        <v>Madison, WI</v>
      </c>
      <c r="E1290" s="262" t="s">
        <v>617</v>
      </c>
      <c r="F1290" s="255">
        <v>45931</v>
      </c>
      <c r="G1290" s="255">
        <v>45961</v>
      </c>
      <c r="H1290" s="258">
        <v>138</v>
      </c>
      <c r="I1290" s="258">
        <v>80</v>
      </c>
    </row>
    <row r="1291" spans="1:9" x14ac:dyDescent="0.25">
      <c r="A1291" s="250">
        <v>396</v>
      </c>
      <c r="B1291" s="248" t="s">
        <v>152</v>
      </c>
      <c r="C1291" s="248" t="s">
        <v>255</v>
      </c>
      <c r="D1291" s="247" t="str">
        <f t="shared" si="19"/>
        <v>Madison, WI</v>
      </c>
      <c r="E1291" s="262" t="s">
        <v>617</v>
      </c>
      <c r="F1291" s="255">
        <v>45962</v>
      </c>
      <c r="G1291" s="255">
        <v>46142</v>
      </c>
      <c r="H1291" s="258">
        <v>110</v>
      </c>
      <c r="I1291" s="258">
        <v>80</v>
      </c>
    </row>
    <row r="1292" spans="1:9" x14ac:dyDescent="0.25">
      <c r="A1292" s="250">
        <v>396</v>
      </c>
      <c r="B1292" s="248" t="s">
        <v>152</v>
      </c>
      <c r="C1292" s="248" t="s">
        <v>255</v>
      </c>
      <c r="D1292" s="247" t="str">
        <f t="shared" si="19"/>
        <v>Madison, WI</v>
      </c>
      <c r="E1292" s="262" t="s">
        <v>617</v>
      </c>
      <c r="F1292" s="255">
        <v>46143</v>
      </c>
      <c r="G1292" s="255">
        <v>46387</v>
      </c>
      <c r="H1292" s="258">
        <v>138</v>
      </c>
      <c r="I1292" s="258">
        <v>80</v>
      </c>
    </row>
    <row r="1293" spans="1:9" x14ac:dyDescent="0.25">
      <c r="A1293" s="249">
        <v>397</v>
      </c>
      <c r="B1293" s="247" t="s">
        <v>152</v>
      </c>
      <c r="C1293" s="247" t="s">
        <v>266</v>
      </c>
      <c r="D1293" s="247" t="str">
        <f t="shared" si="19"/>
        <v>Milwaukee, WI</v>
      </c>
      <c r="E1293" s="261" t="s">
        <v>266</v>
      </c>
      <c r="F1293" s="254">
        <v>45566</v>
      </c>
      <c r="G1293" s="254">
        <v>45930</v>
      </c>
      <c r="H1293" s="257">
        <v>140</v>
      </c>
      <c r="I1293" s="257">
        <v>80</v>
      </c>
    </row>
    <row r="1294" spans="1:9" x14ac:dyDescent="0.25">
      <c r="A1294" s="249">
        <v>397</v>
      </c>
      <c r="B1294" s="247" t="s">
        <v>152</v>
      </c>
      <c r="C1294" s="247" t="s">
        <v>266</v>
      </c>
      <c r="D1294" s="247" t="str">
        <f t="shared" si="19"/>
        <v>Milwaukee, WI</v>
      </c>
      <c r="E1294" s="261" t="s">
        <v>266</v>
      </c>
      <c r="F1294" s="254">
        <v>45931</v>
      </c>
      <c r="G1294" s="254">
        <v>46387</v>
      </c>
      <c r="H1294" s="257">
        <v>140</v>
      </c>
      <c r="I1294" s="257">
        <v>80</v>
      </c>
    </row>
    <row r="1295" spans="1:9" x14ac:dyDescent="0.25">
      <c r="A1295" s="250">
        <v>400</v>
      </c>
      <c r="B1295" s="248" t="s">
        <v>152</v>
      </c>
      <c r="C1295" s="248" t="s">
        <v>368</v>
      </c>
      <c r="D1295" s="247" t="str">
        <f t="shared" ref="D1295:D1312" si="20">$C1295&amp;","&amp;" "&amp;$B1295</f>
        <v>Sturgeon Bay, WI</v>
      </c>
      <c r="E1295" s="262" t="s">
        <v>618</v>
      </c>
      <c r="F1295" s="255">
        <v>45566</v>
      </c>
      <c r="G1295" s="255">
        <v>45596</v>
      </c>
      <c r="H1295" s="258">
        <v>133</v>
      </c>
      <c r="I1295" s="258">
        <v>80</v>
      </c>
    </row>
    <row r="1296" spans="1:9" x14ac:dyDescent="0.25">
      <c r="A1296" s="250">
        <v>400</v>
      </c>
      <c r="B1296" s="248" t="s">
        <v>152</v>
      </c>
      <c r="C1296" s="248" t="s">
        <v>368</v>
      </c>
      <c r="D1296" s="247" t="str">
        <f t="shared" si="20"/>
        <v>Sturgeon Bay, WI</v>
      </c>
      <c r="E1296" s="262" t="s">
        <v>618</v>
      </c>
      <c r="F1296" s="255">
        <v>45597</v>
      </c>
      <c r="G1296" s="255">
        <v>45808</v>
      </c>
      <c r="H1296" s="258">
        <v>110</v>
      </c>
      <c r="I1296" s="258">
        <v>80</v>
      </c>
    </row>
    <row r="1297" spans="1:9" x14ac:dyDescent="0.25">
      <c r="A1297" s="250">
        <v>400</v>
      </c>
      <c r="B1297" s="248" t="s">
        <v>152</v>
      </c>
      <c r="C1297" s="248" t="s">
        <v>368</v>
      </c>
      <c r="D1297" s="247" t="str">
        <f t="shared" si="20"/>
        <v>Sturgeon Bay, WI</v>
      </c>
      <c r="E1297" s="262" t="s">
        <v>618</v>
      </c>
      <c r="F1297" s="255">
        <v>45809</v>
      </c>
      <c r="G1297" s="255">
        <v>45930</v>
      </c>
      <c r="H1297" s="258">
        <v>133</v>
      </c>
      <c r="I1297" s="258">
        <v>80</v>
      </c>
    </row>
    <row r="1298" spans="1:9" x14ac:dyDescent="0.25">
      <c r="A1298" s="250">
        <v>400</v>
      </c>
      <c r="B1298" s="248" t="s">
        <v>152</v>
      </c>
      <c r="C1298" s="248" t="s">
        <v>368</v>
      </c>
      <c r="D1298" s="247" t="str">
        <f t="shared" si="20"/>
        <v>Sturgeon Bay, WI</v>
      </c>
      <c r="E1298" s="262" t="s">
        <v>618</v>
      </c>
      <c r="F1298" s="255">
        <v>45931</v>
      </c>
      <c r="G1298" s="255">
        <v>45961</v>
      </c>
      <c r="H1298" s="258">
        <v>133</v>
      </c>
      <c r="I1298" s="258">
        <v>80</v>
      </c>
    </row>
    <row r="1299" spans="1:9" x14ac:dyDescent="0.25">
      <c r="A1299" s="250">
        <v>400</v>
      </c>
      <c r="B1299" s="248" t="s">
        <v>152</v>
      </c>
      <c r="C1299" s="248" t="s">
        <v>368</v>
      </c>
      <c r="D1299" s="247" t="str">
        <f t="shared" si="20"/>
        <v>Sturgeon Bay, WI</v>
      </c>
      <c r="E1299" s="262" t="s">
        <v>618</v>
      </c>
      <c r="F1299" s="255">
        <v>45962</v>
      </c>
      <c r="G1299" s="255">
        <v>46173</v>
      </c>
      <c r="H1299" s="258">
        <v>110</v>
      </c>
      <c r="I1299" s="258">
        <v>80</v>
      </c>
    </row>
    <row r="1300" spans="1:9" x14ac:dyDescent="0.25">
      <c r="A1300" s="250">
        <v>400</v>
      </c>
      <c r="B1300" s="248" t="s">
        <v>152</v>
      </c>
      <c r="C1300" s="248" t="s">
        <v>368</v>
      </c>
      <c r="D1300" s="247" t="str">
        <f t="shared" si="20"/>
        <v>Sturgeon Bay, WI</v>
      </c>
      <c r="E1300" s="262" t="s">
        <v>618</v>
      </c>
      <c r="F1300" s="255">
        <v>46174</v>
      </c>
      <c r="G1300" s="255">
        <v>46387</v>
      </c>
      <c r="H1300" s="258">
        <v>133</v>
      </c>
      <c r="I1300" s="258">
        <v>80</v>
      </c>
    </row>
    <row r="1301" spans="1:9" x14ac:dyDescent="0.25">
      <c r="A1301" s="249">
        <v>406</v>
      </c>
      <c r="B1301" s="247" t="s">
        <v>154</v>
      </c>
      <c r="C1301" s="247" t="s">
        <v>155</v>
      </c>
      <c r="D1301" s="247" t="str">
        <f t="shared" si="20"/>
        <v>Charles Town, WV</v>
      </c>
      <c r="E1301" s="261" t="s">
        <v>404</v>
      </c>
      <c r="F1301" s="254">
        <v>45566</v>
      </c>
      <c r="G1301" s="254">
        <v>45930</v>
      </c>
      <c r="H1301" s="257">
        <v>122</v>
      </c>
      <c r="I1301" s="257">
        <v>68</v>
      </c>
    </row>
    <row r="1302" spans="1:9" x14ac:dyDescent="0.25">
      <c r="A1302" s="249">
        <v>406</v>
      </c>
      <c r="B1302" s="247" t="s">
        <v>154</v>
      </c>
      <c r="C1302" s="247" t="s">
        <v>155</v>
      </c>
      <c r="D1302" s="247" t="str">
        <f t="shared" si="20"/>
        <v>Charles Town, WV</v>
      </c>
      <c r="E1302" s="261" t="s">
        <v>404</v>
      </c>
      <c r="F1302" s="254">
        <v>45931</v>
      </c>
      <c r="G1302" s="254">
        <v>46387</v>
      </c>
      <c r="H1302" s="257">
        <v>122</v>
      </c>
      <c r="I1302" s="257">
        <v>68</v>
      </c>
    </row>
    <row r="1303" spans="1:9" x14ac:dyDescent="0.25">
      <c r="A1303" s="250">
        <v>403</v>
      </c>
      <c r="B1303" s="248" t="s">
        <v>154</v>
      </c>
      <c r="C1303" s="248" t="s">
        <v>157</v>
      </c>
      <c r="D1303" s="247" t="str">
        <f t="shared" si="20"/>
        <v>Charleston, WV</v>
      </c>
      <c r="E1303" s="262" t="s">
        <v>619</v>
      </c>
      <c r="F1303" s="255">
        <v>45566</v>
      </c>
      <c r="G1303" s="255">
        <v>45930</v>
      </c>
      <c r="H1303" s="258">
        <v>115</v>
      </c>
      <c r="I1303" s="258">
        <v>68</v>
      </c>
    </row>
    <row r="1304" spans="1:9" x14ac:dyDescent="0.25">
      <c r="A1304" s="250">
        <v>403</v>
      </c>
      <c r="B1304" s="248" t="s">
        <v>154</v>
      </c>
      <c r="C1304" s="248" t="s">
        <v>157</v>
      </c>
      <c r="D1304" s="247" t="str">
        <f t="shared" si="20"/>
        <v>Charleston, WV</v>
      </c>
      <c r="E1304" s="262" t="s">
        <v>619</v>
      </c>
      <c r="F1304" s="255">
        <v>45931</v>
      </c>
      <c r="G1304" s="255">
        <v>46387</v>
      </c>
      <c r="H1304" s="258">
        <v>115</v>
      </c>
      <c r="I1304" s="258">
        <v>68</v>
      </c>
    </row>
    <row r="1305" spans="1:9" x14ac:dyDescent="0.25">
      <c r="A1305" s="249">
        <v>408</v>
      </c>
      <c r="B1305" s="247" t="s">
        <v>156</v>
      </c>
      <c r="C1305" s="247" t="s">
        <v>168</v>
      </c>
      <c r="D1305" s="247" t="str">
        <f t="shared" si="20"/>
        <v>Cody, WY</v>
      </c>
      <c r="E1305" s="261" t="s">
        <v>620</v>
      </c>
      <c r="F1305" s="254">
        <v>45566</v>
      </c>
      <c r="G1305" s="254">
        <v>45808</v>
      </c>
      <c r="H1305" s="257">
        <v>127</v>
      </c>
      <c r="I1305" s="257">
        <v>74</v>
      </c>
    </row>
    <row r="1306" spans="1:9" x14ac:dyDescent="0.25">
      <c r="A1306" s="249">
        <v>408</v>
      </c>
      <c r="B1306" s="247" t="s">
        <v>156</v>
      </c>
      <c r="C1306" s="247" t="s">
        <v>168</v>
      </c>
      <c r="D1306" s="247" t="str">
        <f t="shared" si="20"/>
        <v>Cody, WY</v>
      </c>
      <c r="E1306" s="261" t="s">
        <v>620</v>
      </c>
      <c r="F1306" s="254">
        <v>45809</v>
      </c>
      <c r="G1306" s="254">
        <v>45930</v>
      </c>
      <c r="H1306" s="257">
        <v>190</v>
      </c>
      <c r="I1306" s="257">
        <v>74</v>
      </c>
    </row>
    <row r="1307" spans="1:9" x14ac:dyDescent="0.25">
      <c r="A1307" s="249">
        <v>408</v>
      </c>
      <c r="B1307" s="247" t="s">
        <v>156</v>
      </c>
      <c r="C1307" s="247" t="s">
        <v>168</v>
      </c>
      <c r="D1307" s="247" t="str">
        <f t="shared" si="20"/>
        <v>Cody, WY</v>
      </c>
      <c r="E1307" s="261" t="s">
        <v>620</v>
      </c>
      <c r="F1307" s="254">
        <v>45931</v>
      </c>
      <c r="G1307" s="254">
        <v>46173</v>
      </c>
      <c r="H1307" s="257">
        <v>127</v>
      </c>
      <c r="I1307" s="257">
        <v>74</v>
      </c>
    </row>
    <row r="1308" spans="1:9" x14ac:dyDescent="0.25">
      <c r="A1308" s="249">
        <v>408</v>
      </c>
      <c r="B1308" s="247" t="s">
        <v>156</v>
      </c>
      <c r="C1308" s="247" t="s">
        <v>168</v>
      </c>
      <c r="D1308" s="247" t="str">
        <f t="shared" si="20"/>
        <v>Cody, WY</v>
      </c>
      <c r="E1308" s="261" t="s">
        <v>620</v>
      </c>
      <c r="F1308" s="254">
        <v>46174</v>
      </c>
      <c r="G1308" s="254">
        <v>46387</v>
      </c>
      <c r="H1308" s="257">
        <v>190</v>
      </c>
      <c r="I1308" s="257">
        <v>74</v>
      </c>
    </row>
    <row r="1309" spans="1:9" x14ac:dyDescent="0.25">
      <c r="A1309" s="250">
        <v>409</v>
      </c>
      <c r="B1309" s="248" t="s">
        <v>156</v>
      </c>
      <c r="C1309" s="248" t="s">
        <v>228</v>
      </c>
      <c r="D1309" s="247" t="str">
        <f t="shared" si="20"/>
        <v>Jackson / Pinedale, WY</v>
      </c>
      <c r="E1309" s="262" t="s">
        <v>621</v>
      </c>
      <c r="F1309" s="255">
        <v>45566</v>
      </c>
      <c r="G1309" s="255">
        <v>45808</v>
      </c>
      <c r="H1309" s="258">
        <v>212</v>
      </c>
      <c r="I1309" s="258">
        <v>92</v>
      </c>
    </row>
    <row r="1310" spans="1:9" x14ac:dyDescent="0.25">
      <c r="A1310" s="250">
        <v>409</v>
      </c>
      <c r="B1310" s="248" t="s">
        <v>156</v>
      </c>
      <c r="C1310" s="248" t="s">
        <v>228</v>
      </c>
      <c r="D1310" s="247" t="str">
        <f t="shared" si="20"/>
        <v>Jackson / Pinedale, WY</v>
      </c>
      <c r="E1310" s="262" t="s">
        <v>621</v>
      </c>
      <c r="F1310" s="255">
        <v>45809</v>
      </c>
      <c r="G1310" s="255">
        <v>45930</v>
      </c>
      <c r="H1310" s="258">
        <v>420</v>
      </c>
      <c r="I1310" s="258">
        <v>92</v>
      </c>
    </row>
    <row r="1311" spans="1:9" x14ac:dyDescent="0.25">
      <c r="A1311" s="250">
        <v>409</v>
      </c>
      <c r="B1311" s="248" t="s">
        <v>156</v>
      </c>
      <c r="C1311" s="248" t="s">
        <v>228</v>
      </c>
      <c r="D1311" s="247" t="str">
        <f t="shared" si="20"/>
        <v>Jackson / Pinedale, WY</v>
      </c>
      <c r="E1311" s="262" t="s">
        <v>621</v>
      </c>
      <c r="F1311" s="255">
        <v>45931</v>
      </c>
      <c r="G1311" s="255">
        <v>46173</v>
      </c>
      <c r="H1311" s="258">
        <v>212</v>
      </c>
      <c r="I1311" s="258">
        <v>92</v>
      </c>
    </row>
    <row r="1312" spans="1:9" x14ac:dyDescent="0.25">
      <c r="A1312" s="250">
        <v>409</v>
      </c>
      <c r="B1312" s="248" t="s">
        <v>156</v>
      </c>
      <c r="C1312" s="248" t="s">
        <v>228</v>
      </c>
      <c r="D1312" s="247" t="str">
        <f t="shared" si="20"/>
        <v>Jackson / Pinedale, WY</v>
      </c>
      <c r="E1312" s="262" t="s">
        <v>621</v>
      </c>
      <c r="F1312" s="255">
        <v>46174</v>
      </c>
      <c r="G1312" s="255">
        <v>46387</v>
      </c>
      <c r="H1312" s="258">
        <v>420</v>
      </c>
      <c r="I1312" s="258">
        <v>92</v>
      </c>
    </row>
  </sheetData>
  <sheetProtection algorithmName="SHA-512" hashValue="y9gbf5ywXr13UL2MPiHt/Z0tOhJoLn3IMi7nyNA2In1ZClYPVZ2vzsBLd5BttkgC32DBkXt4PyXoyzlN2jgCkQ==" saltValue="dnnKk9YVxPWZQqUB9KoaEg==" spinCount="100000" sheet="1" objects="1" scenarios="1" selectLockedCells="1" selectUnlockedCells="1"/>
  <pageMargins left="0.7" right="0.7" top="0.75" bottom="0.75" header="0.3" footer="0.3"/>
  <pageSetup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FD018-E85D-4DF6-B07F-DF10400443FD}">
  <sheetPr codeName="Sheet8"/>
  <dimension ref="A2:K478"/>
  <sheetViews>
    <sheetView topLeftCell="C1" zoomScaleNormal="100" workbookViewId="0">
      <pane ySplit="5" topLeftCell="A276" activePane="bottomLeft" state="frozen"/>
      <selection activeCell="K42" sqref="K42:M42"/>
      <selection pane="bottomLeft" activeCell="J7" sqref="J7"/>
    </sheetView>
  </sheetViews>
  <sheetFormatPr defaultColWidth="9.109375" defaultRowHeight="15.6" x14ac:dyDescent="0.3"/>
  <cols>
    <col min="1" max="1" width="17.109375" style="184" hidden="1" customWidth="1"/>
    <col min="2" max="2" width="16.88671875" style="184" hidden="1" customWidth="1"/>
    <col min="3" max="3" width="35.109375" style="184" customWidth="1"/>
    <col min="4" max="4" width="25" style="185" customWidth="1"/>
    <col min="5" max="5" width="27.44140625" style="186" customWidth="1"/>
    <col min="6" max="6" width="9.109375" style="182"/>
    <col min="7" max="7" width="17.44140625" style="198" customWidth="1"/>
    <col min="8" max="8" width="18.33203125" style="198" customWidth="1"/>
    <col min="9" max="9" width="9.109375" style="182"/>
    <col min="10" max="10" width="17.44140625" style="183" customWidth="1"/>
    <col min="11" max="11" width="13.109375" style="182" customWidth="1"/>
    <col min="12" max="16384" width="9.109375" style="182"/>
  </cols>
  <sheetData>
    <row r="2" spans="1:11" ht="13.8" x14ac:dyDescent="0.25">
      <c r="A2" s="179"/>
      <c r="B2" s="180"/>
      <c r="C2" s="179" t="s">
        <v>640</v>
      </c>
      <c r="D2" s="393">
        <v>0.72499999999999998</v>
      </c>
      <c r="E2" s="181"/>
    </row>
    <row r="3" spans="1:11" ht="9.75" customHeight="1" thickBot="1" x14ac:dyDescent="0.35"/>
    <row r="4" spans="1:11" ht="18.600000000000001" thickTop="1" thickBot="1" x14ac:dyDescent="0.3">
      <c r="A4" s="12" t="s">
        <v>641</v>
      </c>
      <c r="B4" s="12" t="s">
        <v>398</v>
      </c>
      <c r="C4" s="12" t="s">
        <v>744</v>
      </c>
      <c r="D4" s="187" t="s">
        <v>642</v>
      </c>
      <c r="E4" s="188" t="s">
        <v>643</v>
      </c>
      <c r="G4" s="205"/>
      <c r="H4" s="208"/>
    </row>
    <row r="5" spans="1:11" ht="46.5" customHeight="1" thickTop="1" thickBot="1" x14ac:dyDescent="0.3">
      <c r="A5" s="189" t="s">
        <v>646</v>
      </c>
      <c r="B5" s="190"/>
      <c r="C5" s="191" t="s">
        <v>646</v>
      </c>
      <c r="D5" s="192">
        <v>800</v>
      </c>
      <c r="E5" s="193">
        <f>$D$5*$D$2</f>
        <v>580</v>
      </c>
      <c r="G5" s="206" t="s">
        <v>644</v>
      </c>
      <c r="H5" s="209" t="s">
        <v>645</v>
      </c>
    </row>
    <row r="6" spans="1:11" ht="16.2" thickBot="1" x14ac:dyDescent="0.35">
      <c r="A6" s="194" t="s">
        <v>745</v>
      </c>
      <c r="B6" s="195" t="s">
        <v>142</v>
      </c>
      <c r="C6" s="196" t="str">
        <f t="shared" ref="C6:C69" si="0">$A6&amp;","&amp;" "&amp;$B6</f>
        <v>Abbott, TX</v>
      </c>
      <c r="D6" s="210">
        <f>IF($H6&gt;=$D$5,800,$H6)</f>
        <v>132</v>
      </c>
      <c r="E6" s="197">
        <f t="shared" ref="E6:E69" si="1">IF($H6&gt;=$D$5,$D$5*$D$2,$H6*$D$2)</f>
        <v>95.7</v>
      </c>
      <c r="F6" s="184"/>
      <c r="G6" s="207">
        <v>66</v>
      </c>
      <c r="H6" s="207">
        <f t="shared" ref="H6:H65" si="2">SUM(G6*2)</f>
        <v>132</v>
      </c>
      <c r="J6" s="198"/>
      <c r="K6" s="183"/>
    </row>
    <row r="7" spans="1:11" ht="16.2" thickBot="1" x14ac:dyDescent="0.35">
      <c r="A7" s="194" t="s">
        <v>647</v>
      </c>
      <c r="B7" s="195" t="s">
        <v>142</v>
      </c>
      <c r="C7" s="196" t="str">
        <f t="shared" si="0"/>
        <v>Abilene, TX</v>
      </c>
      <c r="D7" s="210">
        <f t="shared" ref="D7:D70" si="3">IF($H7&gt;=$D$5,800,$H7)</f>
        <v>300</v>
      </c>
      <c r="E7" s="197">
        <f t="shared" si="1"/>
        <v>217.5</v>
      </c>
      <c r="G7" s="207">
        <v>150</v>
      </c>
      <c r="H7" s="207">
        <f t="shared" si="2"/>
        <v>300</v>
      </c>
      <c r="J7" s="183">
        <f>376*0.725</f>
        <v>272.60000000000002</v>
      </c>
      <c r="K7" s="183"/>
    </row>
    <row r="8" spans="1:11" ht="16.2" thickBot="1" x14ac:dyDescent="0.35">
      <c r="A8" s="194" t="s">
        <v>648</v>
      </c>
      <c r="B8" s="195" t="s">
        <v>142</v>
      </c>
      <c r="C8" s="196" t="str">
        <f t="shared" si="0"/>
        <v>Addison, TX</v>
      </c>
      <c r="D8" s="210">
        <f t="shared" si="3"/>
        <v>78</v>
      </c>
      <c r="E8" s="197">
        <f t="shared" si="1"/>
        <v>56.55</v>
      </c>
      <c r="G8" s="207">
        <v>39</v>
      </c>
      <c r="H8" s="207">
        <f t="shared" si="2"/>
        <v>78</v>
      </c>
      <c r="J8" s="198"/>
      <c r="K8" s="183"/>
    </row>
    <row r="9" spans="1:11" ht="16.2" thickBot="1" x14ac:dyDescent="0.35">
      <c r="A9" s="194" t="s">
        <v>746</v>
      </c>
      <c r="B9" s="195" t="s">
        <v>142</v>
      </c>
      <c r="C9" s="196" t="str">
        <f t="shared" si="0"/>
        <v>Alamo, TX</v>
      </c>
      <c r="D9" s="210">
        <f t="shared" si="3"/>
        <v>800</v>
      </c>
      <c r="E9" s="197">
        <f t="shared" si="1"/>
        <v>580</v>
      </c>
      <c r="G9" s="207">
        <v>516</v>
      </c>
      <c r="H9" s="207">
        <f t="shared" si="2"/>
        <v>1032</v>
      </c>
      <c r="K9" s="183"/>
    </row>
    <row r="10" spans="1:11" ht="16.2" thickBot="1" x14ac:dyDescent="0.35">
      <c r="A10" s="194" t="s">
        <v>747</v>
      </c>
      <c r="B10" s="195" t="s">
        <v>142</v>
      </c>
      <c r="C10" s="196" t="str">
        <f t="shared" si="0"/>
        <v>Alamo Heights, TX</v>
      </c>
      <c r="D10" s="210">
        <f t="shared" si="3"/>
        <v>542</v>
      </c>
      <c r="E10" s="197">
        <f t="shared" si="1"/>
        <v>392.95</v>
      </c>
      <c r="G10" s="207">
        <v>271</v>
      </c>
      <c r="H10" s="207">
        <f t="shared" si="2"/>
        <v>542</v>
      </c>
      <c r="K10" s="183"/>
    </row>
    <row r="11" spans="1:11" ht="16.2" thickBot="1" x14ac:dyDescent="0.35">
      <c r="A11" s="194" t="s">
        <v>62</v>
      </c>
      <c r="B11" s="195" t="s">
        <v>142</v>
      </c>
      <c r="C11" s="196" t="str">
        <f t="shared" si="0"/>
        <v>Albany, TX</v>
      </c>
      <c r="D11" s="210">
        <f t="shared" si="3"/>
        <v>278</v>
      </c>
      <c r="E11" s="197">
        <f t="shared" si="1"/>
        <v>201.55</v>
      </c>
      <c r="G11" s="207">
        <v>139</v>
      </c>
      <c r="H11" s="207">
        <f t="shared" si="2"/>
        <v>278</v>
      </c>
      <c r="K11" s="183"/>
    </row>
    <row r="12" spans="1:11" ht="16.2" thickBot="1" x14ac:dyDescent="0.35">
      <c r="A12" s="194" t="s">
        <v>748</v>
      </c>
      <c r="B12" s="195" t="s">
        <v>142</v>
      </c>
      <c r="C12" s="196" t="str">
        <f t="shared" si="0"/>
        <v>Alice, TX</v>
      </c>
      <c r="D12" s="210">
        <f t="shared" si="3"/>
        <v>800</v>
      </c>
      <c r="E12" s="197">
        <f t="shared" si="1"/>
        <v>580</v>
      </c>
      <c r="G12" s="207">
        <v>403</v>
      </c>
      <c r="H12" s="207">
        <f t="shared" si="2"/>
        <v>806</v>
      </c>
      <c r="K12" s="183"/>
    </row>
    <row r="13" spans="1:11" ht="16.2" thickBot="1" x14ac:dyDescent="0.35">
      <c r="A13" s="194" t="s">
        <v>478</v>
      </c>
      <c r="B13" s="195" t="s">
        <v>142</v>
      </c>
      <c r="C13" s="196" t="str">
        <f t="shared" si="0"/>
        <v>Allen, TX</v>
      </c>
      <c r="D13" s="210">
        <f t="shared" si="3"/>
        <v>106</v>
      </c>
      <c r="E13" s="197">
        <f t="shared" si="1"/>
        <v>76.849999999999994</v>
      </c>
      <c r="G13" s="207">
        <v>53</v>
      </c>
      <c r="H13" s="207">
        <f t="shared" si="2"/>
        <v>106</v>
      </c>
      <c r="K13" s="183"/>
    </row>
    <row r="14" spans="1:11" ht="16.2" thickBot="1" x14ac:dyDescent="0.35">
      <c r="A14" s="194" t="s">
        <v>749</v>
      </c>
      <c r="B14" s="195" t="s">
        <v>142</v>
      </c>
      <c r="C14" s="196" t="str">
        <f t="shared" si="0"/>
        <v>Alpine, TX</v>
      </c>
      <c r="D14" s="210">
        <f t="shared" si="3"/>
        <v>800</v>
      </c>
      <c r="E14" s="197">
        <f t="shared" si="1"/>
        <v>580</v>
      </c>
      <c r="G14" s="207">
        <v>463</v>
      </c>
      <c r="H14" s="207">
        <f t="shared" si="2"/>
        <v>926</v>
      </c>
      <c r="K14" s="183"/>
    </row>
    <row r="15" spans="1:11" ht="16.2" thickBot="1" x14ac:dyDescent="0.35">
      <c r="A15" s="194" t="s">
        <v>750</v>
      </c>
      <c r="B15" s="195" t="s">
        <v>142</v>
      </c>
      <c r="C15" s="196" t="str">
        <f t="shared" si="0"/>
        <v>Alvarado, TX</v>
      </c>
      <c r="D15" s="210">
        <f t="shared" si="3"/>
        <v>54</v>
      </c>
      <c r="E15" s="197">
        <f t="shared" si="1"/>
        <v>39.15</v>
      </c>
      <c r="G15" s="207">
        <v>27</v>
      </c>
      <c r="H15" s="207">
        <f t="shared" si="2"/>
        <v>54</v>
      </c>
      <c r="K15" s="183"/>
    </row>
    <row r="16" spans="1:11" ht="16.2" thickBot="1" x14ac:dyDescent="0.35">
      <c r="A16" s="194" t="s">
        <v>751</v>
      </c>
      <c r="B16" s="195" t="s">
        <v>142</v>
      </c>
      <c r="C16" s="196" t="str">
        <f t="shared" si="0"/>
        <v>Alvin, TX</v>
      </c>
      <c r="D16" s="210">
        <f t="shared" si="3"/>
        <v>604</v>
      </c>
      <c r="E16" s="197">
        <f t="shared" si="1"/>
        <v>437.9</v>
      </c>
      <c r="G16" s="207">
        <v>302</v>
      </c>
      <c r="H16" s="207">
        <f t="shared" si="2"/>
        <v>604</v>
      </c>
      <c r="K16" s="183"/>
    </row>
    <row r="17" spans="1:8" ht="16.2" thickBot="1" x14ac:dyDescent="0.35">
      <c r="A17" s="194" t="s">
        <v>649</v>
      </c>
      <c r="B17" s="195" t="s">
        <v>142</v>
      </c>
      <c r="C17" s="196" t="str">
        <f t="shared" si="0"/>
        <v>Amarillo, TX</v>
      </c>
      <c r="D17" s="210">
        <f t="shared" si="3"/>
        <v>676</v>
      </c>
      <c r="E17" s="197">
        <f t="shared" si="1"/>
        <v>490.1</v>
      </c>
      <c r="G17" s="207">
        <v>338</v>
      </c>
      <c r="H17" s="207">
        <f t="shared" si="2"/>
        <v>676</v>
      </c>
    </row>
    <row r="18" spans="1:8" ht="16.2" thickBot="1" x14ac:dyDescent="0.35">
      <c r="A18" s="194" t="s">
        <v>752</v>
      </c>
      <c r="B18" s="195" t="s">
        <v>142</v>
      </c>
      <c r="C18" s="196" t="str">
        <f t="shared" si="0"/>
        <v>Ames, TX</v>
      </c>
      <c r="D18" s="210">
        <f t="shared" si="3"/>
        <v>574</v>
      </c>
      <c r="E18" s="197">
        <f t="shared" si="1"/>
        <v>416.15</v>
      </c>
      <c r="G18" s="207">
        <v>287</v>
      </c>
      <c r="H18" s="207">
        <f t="shared" si="2"/>
        <v>574</v>
      </c>
    </row>
    <row r="19" spans="1:8" ht="16.2" thickBot="1" x14ac:dyDescent="0.35">
      <c r="A19" s="194" t="s">
        <v>753</v>
      </c>
      <c r="B19" s="195" t="s">
        <v>142</v>
      </c>
      <c r="C19" s="196" t="str">
        <f t="shared" si="0"/>
        <v>Anahuac, TX</v>
      </c>
      <c r="D19" s="210">
        <f t="shared" si="3"/>
        <v>616</v>
      </c>
      <c r="E19" s="197">
        <f t="shared" si="1"/>
        <v>446.6</v>
      </c>
      <c r="G19" s="207">
        <v>308</v>
      </c>
      <c r="H19" s="207">
        <f t="shared" si="2"/>
        <v>616</v>
      </c>
    </row>
    <row r="20" spans="1:8" ht="16.2" thickBot="1" x14ac:dyDescent="0.35">
      <c r="A20" s="194" t="s">
        <v>754</v>
      </c>
      <c r="B20" s="195" t="s">
        <v>142</v>
      </c>
      <c r="C20" s="196" t="str">
        <f t="shared" si="0"/>
        <v>Andrews, TX</v>
      </c>
      <c r="D20" s="210">
        <f t="shared" si="3"/>
        <v>644</v>
      </c>
      <c r="E20" s="197">
        <f t="shared" si="1"/>
        <v>466.9</v>
      </c>
      <c r="G20" s="207">
        <v>322</v>
      </c>
      <c r="H20" s="207">
        <f t="shared" si="2"/>
        <v>644</v>
      </c>
    </row>
    <row r="21" spans="1:8" ht="16.2" thickBot="1" x14ac:dyDescent="0.35">
      <c r="A21" s="194" t="s">
        <v>755</v>
      </c>
      <c r="B21" s="195" t="s">
        <v>142</v>
      </c>
      <c r="C21" s="196" t="str">
        <f t="shared" si="0"/>
        <v>Angleton, TX</v>
      </c>
      <c r="D21" s="210">
        <f t="shared" si="3"/>
        <v>622</v>
      </c>
      <c r="E21" s="197">
        <f t="shared" si="1"/>
        <v>450.95</v>
      </c>
      <c r="G21" s="207">
        <v>311</v>
      </c>
      <c r="H21" s="207">
        <f t="shared" si="2"/>
        <v>622</v>
      </c>
    </row>
    <row r="22" spans="1:8" ht="16.2" thickBot="1" x14ac:dyDescent="0.35">
      <c r="A22" s="194" t="s">
        <v>756</v>
      </c>
      <c r="B22" s="195" t="s">
        <v>142</v>
      </c>
      <c r="C22" s="196" t="str">
        <f t="shared" si="0"/>
        <v>Aransas Pass, TX</v>
      </c>
      <c r="D22" s="210">
        <f t="shared" si="3"/>
        <v>754</v>
      </c>
      <c r="E22" s="197">
        <f t="shared" si="1"/>
        <v>546.65</v>
      </c>
      <c r="G22" s="207">
        <v>377</v>
      </c>
      <c r="H22" s="207">
        <f t="shared" si="2"/>
        <v>754</v>
      </c>
    </row>
    <row r="23" spans="1:8" ht="16.2" thickBot="1" x14ac:dyDescent="0.35">
      <c r="A23" s="194" t="s">
        <v>757</v>
      </c>
      <c r="B23" s="195" t="s">
        <v>142</v>
      </c>
      <c r="C23" s="196" t="str">
        <f t="shared" si="0"/>
        <v>Archer City, TX</v>
      </c>
      <c r="D23" s="210">
        <f t="shared" si="3"/>
        <v>230</v>
      </c>
      <c r="E23" s="197">
        <f t="shared" si="1"/>
        <v>166.75</v>
      </c>
      <c r="G23" s="207">
        <v>115</v>
      </c>
      <c r="H23" s="207">
        <f t="shared" si="2"/>
        <v>230</v>
      </c>
    </row>
    <row r="24" spans="1:8" ht="16.2" thickBot="1" x14ac:dyDescent="0.35">
      <c r="A24" s="199" t="s">
        <v>758</v>
      </c>
      <c r="B24" s="195" t="s">
        <v>128</v>
      </c>
      <c r="C24" s="196" t="str">
        <f t="shared" si="0"/>
        <v>Ardmore, OK</v>
      </c>
      <c r="D24" s="210">
        <f t="shared" si="3"/>
        <v>210</v>
      </c>
      <c r="E24" s="197">
        <f t="shared" si="1"/>
        <v>152.25</v>
      </c>
      <c r="G24" s="207">
        <v>105</v>
      </c>
      <c r="H24" s="207">
        <f t="shared" si="2"/>
        <v>210</v>
      </c>
    </row>
    <row r="25" spans="1:8" ht="16.2" thickBot="1" x14ac:dyDescent="0.35">
      <c r="A25" s="194" t="s">
        <v>759</v>
      </c>
      <c r="B25" s="195" t="s">
        <v>142</v>
      </c>
      <c r="C25" s="196" t="str">
        <f t="shared" si="0"/>
        <v>Argyle, TX</v>
      </c>
      <c r="D25" s="210">
        <f t="shared" si="3"/>
        <v>60</v>
      </c>
      <c r="E25" s="197">
        <f t="shared" si="1"/>
        <v>43.5</v>
      </c>
      <c r="G25" s="207">
        <v>30</v>
      </c>
      <c r="H25" s="207">
        <f t="shared" si="2"/>
        <v>60</v>
      </c>
    </row>
    <row r="26" spans="1:8" ht="16.2" thickBot="1" x14ac:dyDescent="0.35">
      <c r="A26" s="194" t="s">
        <v>650</v>
      </c>
      <c r="B26" s="195" t="s">
        <v>142</v>
      </c>
      <c r="C26" s="196" t="str">
        <f t="shared" si="0"/>
        <v>Arlington, TX</v>
      </c>
      <c r="D26" s="210">
        <f t="shared" si="3"/>
        <v>30</v>
      </c>
      <c r="E26" s="197">
        <f t="shared" si="1"/>
        <v>21.75</v>
      </c>
      <c r="G26" s="207">
        <v>15</v>
      </c>
      <c r="H26" s="207">
        <f t="shared" si="2"/>
        <v>30</v>
      </c>
    </row>
    <row r="27" spans="1:8" ht="16.2" thickBot="1" x14ac:dyDescent="0.35">
      <c r="A27" s="194" t="s">
        <v>85</v>
      </c>
      <c r="B27" s="195" t="s">
        <v>142</v>
      </c>
      <c r="C27" s="196" t="str">
        <f t="shared" si="0"/>
        <v>Athens, TX</v>
      </c>
      <c r="D27" s="210">
        <f t="shared" si="3"/>
        <v>210</v>
      </c>
      <c r="E27" s="197">
        <f t="shared" si="1"/>
        <v>152.25</v>
      </c>
      <c r="G27" s="207">
        <v>105</v>
      </c>
      <c r="H27" s="207">
        <f t="shared" si="2"/>
        <v>210</v>
      </c>
    </row>
    <row r="28" spans="1:8" ht="16.2" thickBot="1" x14ac:dyDescent="0.35">
      <c r="A28" s="194" t="s">
        <v>21</v>
      </c>
      <c r="B28" s="195" t="s">
        <v>142</v>
      </c>
      <c r="C28" s="196" t="str">
        <f t="shared" si="0"/>
        <v>Atlanta, TX</v>
      </c>
      <c r="D28" s="210">
        <f t="shared" si="3"/>
        <v>410</v>
      </c>
      <c r="E28" s="197">
        <f t="shared" si="1"/>
        <v>297.25</v>
      </c>
      <c r="G28" s="207">
        <v>205</v>
      </c>
      <c r="H28" s="207">
        <f t="shared" si="2"/>
        <v>410</v>
      </c>
    </row>
    <row r="29" spans="1:8" ht="16.2" thickBot="1" x14ac:dyDescent="0.35">
      <c r="A29" s="194" t="s">
        <v>93</v>
      </c>
      <c r="B29" s="195" t="s">
        <v>142</v>
      </c>
      <c r="C29" s="196" t="str">
        <f t="shared" si="0"/>
        <v>Austin, TX</v>
      </c>
      <c r="D29" s="210">
        <f t="shared" si="3"/>
        <v>384</v>
      </c>
      <c r="E29" s="197">
        <f t="shared" si="1"/>
        <v>278.39999999999998</v>
      </c>
      <c r="G29" s="207">
        <v>192</v>
      </c>
      <c r="H29" s="207">
        <f t="shared" si="2"/>
        <v>384</v>
      </c>
    </row>
    <row r="30" spans="1:8" ht="16.2" thickBot="1" x14ac:dyDescent="0.35">
      <c r="A30" s="194" t="s">
        <v>760</v>
      </c>
      <c r="B30" s="195" t="s">
        <v>142</v>
      </c>
      <c r="C30" s="196" t="str">
        <f t="shared" si="0"/>
        <v>Austwell, TX</v>
      </c>
      <c r="D30" s="210">
        <f t="shared" si="3"/>
        <v>702</v>
      </c>
      <c r="E30" s="197">
        <f t="shared" si="1"/>
        <v>508.95</v>
      </c>
      <c r="G30" s="207">
        <v>351</v>
      </c>
      <c r="H30" s="207">
        <f t="shared" si="2"/>
        <v>702</v>
      </c>
    </row>
    <row r="31" spans="1:8" ht="16.2" thickBot="1" x14ac:dyDescent="0.35">
      <c r="A31" s="194" t="s">
        <v>761</v>
      </c>
      <c r="B31" s="195" t="s">
        <v>142</v>
      </c>
      <c r="C31" s="196" t="str">
        <f t="shared" si="0"/>
        <v>Avery, TX</v>
      </c>
      <c r="D31" s="210">
        <f t="shared" si="3"/>
        <v>376</v>
      </c>
      <c r="E31" s="197">
        <f t="shared" si="1"/>
        <v>272.60000000000002</v>
      </c>
      <c r="G31" s="207">
        <v>188</v>
      </c>
      <c r="H31" s="207">
        <f t="shared" si="2"/>
        <v>376</v>
      </c>
    </row>
    <row r="32" spans="1:8" ht="16.2" thickBot="1" x14ac:dyDescent="0.35">
      <c r="A32" s="194" t="s">
        <v>762</v>
      </c>
      <c r="B32" s="195" t="s">
        <v>142</v>
      </c>
      <c r="C32" s="196" t="str">
        <f t="shared" si="0"/>
        <v>Azle, TX</v>
      </c>
      <c r="D32" s="210">
        <f t="shared" si="3"/>
        <v>36</v>
      </c>
      <c r="E32" s="197">
        <f t="shared" si="1"/>
        <v>26.1</v>
      </c>
      <c r="G32" s="207">
        <v>18</v>
      </c>
      <c r="H32" s="207">
        <f t="shared" si="2"/>
        <v>36</v>
      </c>
    </row>
    <row r="33" spans="1:8" ht="16.2" thickBot="1" x14ac:dyDescent="0.35">
      <c r="A33" s="194" t="s">
        <v>763</v>
      </c>
      <c r="B33" s="195" t="s">
        <v>142</v>
      </c>
      <c r="C33" s="196" t="str">
        <f t="shared" si="0"/>
        <v>Bailey's Prairie, TX</v>
      </c>
      <c r="D33" s="210">
        <f t="shared" si="3"/>
        <v>638</v>
      </c>
      <c r="E33" s="197">
        <f t="shared" si="1"/>
        <v>462.55</v>
      </c>
      <c r="G33" s="207">
        <v>319</v>
      </c>
      <c r="H33" s="207">
        <f t="shared" si="2"/>
        <v>638</v>
      </c>
    </row>
    <row r="34" spans="1:8" ht="16.2" thickBot="1" x14ac:dyDescent="0.35">
      <c r="A34" s="194" t="s">
        <v>764</v>
      </c>
      <c r="B34" s="195" t="s">
        <v>142</v>
      </c>
      <c r="C34" s="196" t="str">
        <f t="shared" si="0"/>
        <v>Baird, TX</v>
      </c>
      <c r="D34" s="210">
        <f t="shared" si="3"/>
        <v>260</v>
      </c>
      <c r="E34" s="197">
        <f t="shared" si="1"/>
        <v>188.5</v>
      </c>
      <c r="G34" s="207">
        <v>130</v>
      </c>
      <c r="H34" s="207">
        <f t="shared" si="2"/>
        <v>260</v>
      </c>
    </row>
    <row r="35" spans="1:8" ht="16.2" thickBot="1" x14ac:dyDescent="0.35">
      <c r="A35" s="194" t="s">
        <v>765</v>
      </c>
      <c r="B35" s="195" t="s">
        <v>142</v>
      </c>
      <c r="C35" s="196" t="str">
        <f t="shared" si="0"/>
        <v>Balch Springs, TX</v>
      </c>
      <c r="D35" s="210">
        <f t="shared" si="3"/>
        <v>96</v>
      </c>
      <c r="E35" s="197">
        <f t="shared" si="1"/>
        <v>69.599999999999994</v>
      </c>
      <c r="G35" s="207">
        <v>48</v>
      </c>
      <c r="H35" s="207">
        <f t="shared" si="2"/>
        <v>96</v>
      </c>
    </row>
    <row r="36" spans="1:8" ht="16.2" thickBot="1" x14ac:dyDescent="0.35">
      <c r="A36" s="194" t="s">
        <v>766</v>
      </c>
      <c r="B36" s="195" t="s">
        <v>142</v>
      </c>
      <c r="C36" s="196" t="str">
        <f t="shared" si="0"/>
        <v>Ballinger, TX</v>
      </c>
      <c r="D36" s="210">
        <f t="shared" si="3"/>
        <v>384</v>
      </c>
      <c r="E36" s="197">
        <f t="shared" si="1"/>
        <v>278.39999999999998</v>
      </c>
      <c r="G36" s="207">
        <v>192</v>
      </c>
      <c r="H36" s="207">
        <f t="shared" si="2"/>
        <v>384</v>
      </c>
    </row>
    <row r="37" spans="1:8" ht="16.2" thickBot="1" x14ac:dyDescent="0.35">
      <c r="A37" s="194" t="s">
        <v>767</v>
      </c>
      <c r="B37" s="195" t="s">
        <v>142</v>
      </c>
      <c r="C37" s="196" t="str">
        <f t="shared" si="0"/>
        <v>Bartonville, TX</v>
      </c>
      <c r="D37" s="210">
        <f t="shared" si="3"/>
        <v>68</v>
      </c>
      <c r="E37" s="197">
        <f t="shared" si="1"/>
        <v>49.3</v>
      </c>
      <c r="G37" s="207">
        <v>34</v>
      </c>
      <c r="H37" s="207">
        <f t="shared" si="2"/>
        <v>68</v>
      </c>
    </row>
    <row r="38" spans="1:8" ht="16.2" thickBot="1" x14ac:dyDescent="0.35">
      <c r="A38" s="194" t="s">
        <v>768</v>
      </c>
      <c r="B38" s="195" t="s">
        <v>142</v>
      </c>
      <c r="C38" s="196" t="str">
        <f t="shared" si="0"/>
        <v>Bastrop, TX</v>
      </c>
      <c r="D38" s="210">
        <f t="shared" si="3"/>
        <v>432</v>
      </c>
      <c r="E38" s="197">
        <f t="shared" si="1"/>
        <v>313.2</v>
      </c>
      <c r="G38" s="207">
        <v>216</v>
      </c>
      <c r="H38" s="207">
        <f t="shared" si="2"/>
        <v>432</v>
      </c>
    </row>
    <row r="39" spans="1:8" ht="16.2" thickBot="1" x14ac:dyDescent="0.35">
      <c r="A39" s="194" t="s">
        <v>769</v>
      </c>
      <c r="B39" s="195" t="s">
        <v>142</v>
      </c>
      <c r="C39" s="196" t="str">
        <f t="shared" si="0"/>
        <v>Bay City, TX</v>
      </c>
      <c r="D39" s="210">
        <f t="shared" si="3"/>
        <v>622</v>
      </c>
      <c r="E39" s="197">
        <f t="shared" si="1"/>
        <v>450.95</v>
      </c>
      <c r="G39" s="207">
        <v>311</v>
      </c>
      <c r="H39" s="207">
        <f t="shared" si="2"/>
        <v>622</v>
      </c>
    </row>
    <row r="40" spans="1:8" ht="16.2" thickBot="1" x14ac:dyDescent="0.35">
      <c r="A40" s="194" t="s">
        <v>770</v>
      </c>
      <c r="B40" s="195" t="s">
        <v>142</v>
      </c>
      <c r="C40" s="200" t="str">
        <f t="shared" si="0"/>
        <v>Baytown, TX</v>
      </c>
      <c r="D40" s="210">
        <f t="shared" si="3"/>
        <v>572</v>
      </c>
      <c r="E40" s="197">
        <f t="shared" si="1"/>
        <v>414.7</v>
      </c>
      <c r="G40" s="207">
        <v>286</v>
      </c>
      <c r="H40" s="207">
        <f t="shared" si="2"/>
        <v>572</v>
      </c>
    </row>
    <row r="41" spans="1:8" ht="16.2" thickBot="1" x14ac:dyDescent="0.35">
      <c r="A41" s="194" t="s">
        <v>771</v>
      </c>
      <c r="B41" s="195" t="s">
        <v>142</v>
      </c>
      <c r="C41" s="196" t="str">
        <f t="shared" si="0"/>
        <v>Beach City, TX</v>
      </c>
      <c r="D41" s="210">
        <f t="shared" si="3"/>
        <v>592</v>
      </c>
      <c r="E41" s="197">
        <f t="shared" si="1"/>
        <v>429.2</v>
      </c>
      <c r="G41" s="207">
        <v>296</v>
      </c>
      <c r="H41" s="207">
        <f t="shared" si="2"/>
        <v>592</v>
      </c>
    </row>
    <row r="42" spans="1:8" ht="16.2" thickBot="1" x14ac:dyDescent="0.35">
      <c r="A42" s="194" t="s">
        <v>651</v>
      </c>
      <c r="B42" s="195" t="s">
        <v>142</v>
      </c>
      <c r="C42" s="196" t="str">
        <f t="shared" si="0"/>
        <v>Beaumont, TX</v>
      </c>
      <c r="D42" s="210">
        <f t="shared" si="3"/>
        <v>612</v>
      </c>
      <c r="E42" s="197">
        <f t="shared" si="1"/>
        <v>443.7</v>
      </c>
      <c r="G42" s="207">
        <v>306</v>
      </c>
      <c r="H42" s="207">
        <f t="shared" si="2"/>
        <v>612</v>
      </c>
    </row>
    <row r="43" spans="1:8" ht="16.2" thickBot="1" x14ac:dyDescent="0.35">
      <c r="A43" s="194" t="s">
        <v>772</v>
      </c>
      <c r="B43" s="195" t="s">
        <v>142</v>
      </c>
      <c r="C43" s="196" t="str">
        <f t="shared" si="0"/>
        <v>Bedford, TX</v>
      </c>
      <c r="D43" s="210">
        <f t="shared" si="3"/>
        <v>30</v>
      </c>
      <c r="E43" s="197">
        <f t="shared" si="1"/>
        <v>21.75</v>
      </c>
      <c r="G43" s="207">
        <v>15</v>
      </c>
      <c r="H43" s="207">
        <f t="shared" si="2"/>
        <v>30</v>
      </c>
    </row>
    <row r="44" spans="1:8" ht="16.2" thickBot="1" x14ac:dyDescent="0.35">
      <c r="A44" s="194" t="s">
        <v>773</v>
      </c>
      <c r="B44" s="195" t="s">
        <v>142</v>
      </c>
      <c r="C44" s="196" t="str">
        <f t="shared" si="0"/>
        <v>Bee Cave, TX</v>
      </c>
      <c r="D44" s="210">
        <f t="shared" si="3"/>
        <v>400</v>
      </c>
      <c r="E44" s="197">
        <f t="shared" si="1"/>
        <v>290</v>
      </c>
      <c r="G44" s="207">
        <v>200</v>
      </c>
      <c r="H44" s="207">
        <f t="shared" si="2"/>
        <v>400</v>
      </c>
    </row>
    <row r="45" spans="1:8" ht="16.2" thickBot="1" x14ac:dyDescent="0.35">
      <c r="A45" s="194" t="s">
        <v>774</v>
      </c>
      <c r="B45" s="195" t="s">
        <v>142</v>
      </c>
      <c r="C45" s="196" t="str">
        <f t="shared" si="0"/>
        <v>Beeville, TX</v>
      </c>
      <c r="D45" s="210">
        <f t="shared" si="3"/>
        <v>656</v>
      </c>
      <c r="E45" s="197">
        <f t="shared" si="1"/>
        <v>475.6</v>
      </c>
      <c r="G45" s="207">
        <v>328</v>
      </c>
      <c r="H45" s="207">
        <f t="shared" si="2"/>
        <v>656</v>
      </c>
    </row>
    <row r="46" spans="1:8" ht="16.2" thickBot="1" x14ac:dyDescent="0.35">
      <c r="A46" s="194" t="s">
        <v>775</v>
      </c>
      <c r="B46" s="195" t="s">
        <v>142</v>
      </c>
      <c r="C46" s="196" t="str">
        <f t="shared" si="0"/>
        <v>Bellaire, TX</v>
      </c>
      <c r="D46" s="210">
        <f t="shared" si="3"/>
        <v>536</v>
      </c>
      <c r="E46" s="197">
        <f t="shared" si="1"/>
        <v>388.6</v>
      </c>
      <c r="G46" s="207">
        <v>268</v>
      </c>
      <c r="H46" s="207">
        <f t="shared" si="2"/>
        <v>536</v>
      </c>
    </row>
    <row r="47" spans="1:8" ht="16.2" thickBot="1" x14ac:dyDescent="0.35">
      <c r="A47" s="194" t="s">
        <v>776</v>
      </c>
      <c r="B47" s="195" t="s">
        <v>142</v>
      </c>
      <c r="C47" s="196" t="str">
        <f t="shared" si="0"/>
        <v>Bellmead, TX</v>
      </c>
      <c r="D47" s="210">
        <f t="shared" si="3"/>
        <v>174</v>
      </c>
      <c r="E47" s="197">
        <f t="shared" si="1"/>
        <v>126.15</v>
      </c>
      <c r="G47" s="207">
        <v>87</v>
      </c>
      <c r="H47" s="207">
        <f t="shared" si="2"/>
        <v>174</v>
      </c>
    </row>
    <row r="48" spans="1:8" ht="16.2" thickBot="1" x14ac:dyDescent="0.35">
      <c r="A48" s="194" t="s">
        <v>777</v>
      </c>
      <c r="B48" s="195" t="s">
        <v>142</v>
      </c>
      <c r="C48" s="196" t="str">
        <f t="shared" si="0"/>
        <v>Bellville, TX</v>
      </c>
      <c r="D48" s="210">
        <f t="shared" si="3"/>
        <v>466</v>
      </c>
      <c r="E48" s="197">
        <f t="shared" si="1"/>
        <v>337.85</v>
      </c>
      <c r="G48" s="207">
        <v>233</v>
      </c>
      <c r="H48" s="207">
        <f t="shared" si="2"/>
        <v>466</v>
      </c>
    </row>
    <row r="49" spans="1:8" ht="16.2" thickBot="1" x14ac:dyDescent="0.35">
      <c r="A49" s="194" t="s">
        <v>652</v>
      </c>
      <c r="B49" s="195" t="s">
        <v>142</v>
      </c>
      <c r="C49" s="196" t="str">
        <f t="shared" si="0"/>
        <v>Belton, TX</v>
      </c>
      <c r="D49" s="210">
        <f t="shared" si="3"/>
        <v>260</v>
      </c>
      <c r="E49" s="197">
        <f t="shared" si="1"/>
        <v>188.5</v>
      </c>
      <c r="G49" s="207">
        <v>130</v>
      </c>
      <c r="H49" s="207">
        <f t="shared" si="2"/>
        <v>260</v>
      </c>
    </row>
    <row r="50" spans="1:8" ht="16.2" thickBot="1" x14ac:dyDescent="0.35">
      <c r="A50" s="194" t="s">
        <v>778</v>
      </c>
      <c r="B50" s="195" t="s">
        <v>142</v>
      </c>
      <c r="C50" s="196" t="str">
        <f t="shared" si="0"/>
        <v>Benbrook, TX</v>
      </c>
      <c r="D50" s="210">
        <f t="shared" si="3"/>
        <v>20</v>
      </c>
      <c r="E50" s="197">
        <f t="shared" si="1"/>
        <v>14.5</v>
      </c>
      <c r="G50" s="207">
        <v>10</v>
      </c>
      <c r="H50" s="207">
        <f t="shared" si="2"/>
        <v>20</v>
      </c>
    </row>
    <row r="51" spans="1:8" ht="16.2" thickBot="1" x14ac:dyDescent="0.35">
      <c r="A51" s="194" t="s">
        <v>779</v>
      </c>
      <c r="B51" s="195" t="s">
        <v>142</v>
      </c>
      <c r="C51" s="196" t="str">
        <f t="shared" si="0"/>
        <v>Big Lake, TX</v>
      </c>
      <c r="D51" s="210">
        <f t="shared" si="3"/>
        <v>604</v>
      </c>
      <c r="E51" s="197">
        <f t="shared" si="1"/>
        <v>437.9</v>
      </c>
      <c r="G51" s="207">
        <v>302</v>
      </c>
      <c r="H51" s="207">
        <f t="shared" si="2"/>
        <v>604</v>
      </c>
    </row>
    <row r="52" spans="1:8" ht="16.2" thickBot="1" x14ac:dyDescent="0.35">
      <c r="A52" s="194" t="s">
        <v>780</v>
      </c>
      <c r="B52" s="195" t="s">
        <v>142</v>
      </c>
      <c r="C52" s="196" t="str">
        <f t="shared" si="0"/>
        <v>Big Sandy, TX</v>
      </c>
      <c r="D52" s="210">
        <f t="shared" si="3"/>
        <v>286</v>
      </c>
      <c r="E52" s="197">
        <f t="shared" si="1"/>
        <v>207.35</v>
      </c>
      <c r="G52" s="207">
        <v>143</v>
      </c>
      <c r="H52" s="207">
        <f t="shared" si="2"/>
        <v>286</v>
      </c>
    </row>
    <row r="53" spans="1:8" ht="16.2" thickBot="1" x14ac:dyDescent="0.35">
      <c r="A53" s="194" t="s">
        <v>109</v>
      </c>
      <c r="B53" s="195" t="s">
        <v>142</v>
      </c>
      <c r="C53" s="196" t="str">
        <f t="shared" si="0"/>
        <v>Big Spring, TX</v>
      </c>
      <c r="D53" s="210">
        <f t="shared" si="3"/>
        <v>524</v>
      </c>
      <c r="E53" s="197">
        <f t="shared" si="1"/>
        <v>379.9</v>
      </c>
      <c r="G53" s="207">
        <v>262</v>
      </c>
      <c r="H53" s="207">
        <f t="shared" si="2"/>
        <v>524</v>
      </c>
    </row>
    <row r="54" spans="1:8" ht="16.2" thickBot="1" x14ac:dyDescent="0.35">
      <c r="A54" s="194" t="s">
        <v>781</v>
      </c>
      <c r="B54" s="195" t="s">
        <v>142</v>
      </c>
      <c r="C54" s="196" t="str">
        <f t="shared" si="0"/>
        <v>Blue Ridge, TX</v>
      </c>
      <c r="D54" s="210">
        <f t="shared" si="3"/>
        <v>152</v>
      </c>
      <c r="E54" s="197">
        <f t="shared" si="1"/>
        <v>110.2</v>
      </c>
      <c r="G54" s="207">
        <v>76</v>
      </c>
      <c r="H54" s="207">
        <f t="shared" si="2"/>
        <v>152</v>
      </c>
    </row>
    <row r="55" spans="1:8" ht="16.2" thickBot="1" x14ac:dyDescent="0.35">
      <c r="A55" s="194" t="s">
        <v>782</v>
      </c>
      <c r="B55" s="195" t="s">
        <v>142</v>
      </c>
      <c r="C55" s="196" t="str">
        <f t="shared" si="0"/>
        <v>Boerne, TX</v>
      </c>
      <c r="D55" s="210">
        <f t="shared" si="3"/>
        <v>510</v>
      </c>
      <c r="E55" s="197">
        <f t="shared" si="1"/>
        <v>369.75</v>
      </c>
      <c r="G55" s="207">
        <v>255</v>
      </c>
      <c r="H55" s="207">
        <f t="shared" si="2"/>
        <v>510</v>
      </c>
    </row>
    <row r="56" spans="1:8" ht="16.2" thickBot="1" x14ac:dyDescent="0.35">
      <c r="A56" s="194" t="s">
        <v>783</v>
      </c>
      <c r="B56" s="195" t="s">
        <v>142</v>
      </c>
      <c r="C56" s="196" t="str">
        <f t="shared" si="0"/>
        <v>Bogata, TX</v>
      </c>
      <c r="D56" s="210">
        <f t="shared" si="3"/>
        <v>322</v>
      </c>
      <c r="E56" s="197">
        <f t="shared" si="1"/>
        <v>233.45</v>
      </c>
      <c r="G56" s="207">
        <v>161</v>
      </c>
      <c r="H56" s="207">
        <f t="shared" si="2"/>
        <v>322</v>
      </c>
    </row>
    <row r="57" spans="1:8" ht="16.2" thickBot="1" x14ac:dyDescent="0.35">
      <c r="A57" s="194" t="s">
        <v>784</v>
      </c>
      <c r="B57" s="195" t="s">
        <v>142</v>
      </c>
      <c r="C57" s="196" t="str">
        <f t="shared" si="0"/>
        <v>Bonham, TX</v>
      </c>
      <c r="D57" s="210">
        <f t="shared" si="3"/>
        <v>194</v>
      </c>
      <c r="E57" s="197">
        <f t="shared" si="1"/>
        <v>140.65</v>
      </c>
      <c r="G57" s="207">
        <v>97</v>
      </c>
      <c r="H57" s="207">
        <f t="shared" si="2"/>
        <v>194</v>
      </c>
    </row>
    <row r="58" spans="1:8" ht="16.2" thickBot="1" x14ac:dyDescent="0.35">
      <c r="A58" s="194" t="s">
        <v>785</v>
      </c>
      <c r="B58" s="195" t="s">
        <v>142</v>
      </c>
      <c r="C58" s="196" t="str">
        <f t="shared" si="0"/>
        <v>Booker, TX</v>
      </c>
      <c r="D58" s="210">
        <f t="shared" si="3"/>
        <v>750</v>
      </c>
      <c r="E58" s="197">
        <f t="shared" si="1"/>
        <v>543.75</v>
      </c>
      <c r="G58" s="207">
        <v>375</v>
      </c>
      <c r="H58" s="207">
        <f t="shared" si="2"/>
        <v>750</v>
      </c>
    </row>
    <row r="59" spans="1:8" ht="16.2" thickBot="1" x14ac:dyDescent="0.35">
      <c r="A59" s="194" t="s">
        <v>786</v>
      </c>
      <c r="B59" s="195" t="s">
        <v>142</v>
      </c>
      <c r="C59" s="196" t="str">
        <f t="shared" si="0"/>
        <v>Borger, TX</v>
      </c>
      <c r="D59" s="210">
        <f t="shared" si="3"/>
        <v>704</v>
      </c>
      <c r="E59" s="197">
        <f t="shared" si="1"/>
        <v>510.4</v>
      </c>
      <c r="G59" s="207">
        <v>352</v>
      </c>
      <c r="H59" s="207">
        <f t="shared" si="2"/>
        <v>704</v>
      </c>
    </row>
    <row r="60" spans="1:8" ht="16.2" thickBot="1" x14ac:dyDescent="0.35">
      <c r="A60" s="194" t="s">
        <v>653</v>
      </c>
      <c r="B60" s="195" t="s">
        <v>142</v>
      </c>
      <c r="C60" s="196" t="str">
        <f t="shared" si="0"/>
        <v>Breckenridge, TX</v>
      </c>
      <c r="D60" s="210">
        <f t="shared" si="3"/>
        <v>196</v>
      </c>
      <c r="E60" s="197">
        <f t="shared" si="1"/>
        <v>142.1</v>
      </c>
      <c r="G60" s="207">
        <v>98</v>
      </c>
      <c r="H60" s="207">
        <f t="shared" si="2"/>
        <v>196</v>
      </c>
    </row>
    <row r="61" spans="1:8" ht="16.2" thickBot="1" x14ac:dyDescent="0.35">
      <c r="A61" s="194" t="s">
        <v>787</v>
      </c>
      <c r="B61" s="195" t="s">
        <v>142</v>
      </c>
      <c r="C61" s="196" t="str">
        <f t="shared" si="0"/>
        <v>Bremond, TX</v>
      </c>
      <c r="D61" s="210">
        <f t="shared" si="3"/>
        <v>260</v>
      </c>
      <c r="E61" s="197">
        <f t="shared" si="1"/>
        <v>188.5</v>
      </c>
      <c r="G61" s="207">
        <v>130</v>
      </c>
      <c r="H61" s="207">
        <f t="shared" si="2"/>
        <v>260</v>
      </c>
    </row>
    <row r="62" spans="1:8" ht="16.2" thickBot="1" x14ac:dyDescent="0.35">
      <c r="A62" s="194" t="s">
        <v>788</v>
      </c>
      <c r="B62" s="195" t="s">
        <v>142</v>
      </c>
      <c r="C62" s="196" t="str">
        <f t="shared" si="0"/>
        <v>Brenham, TX</v>
      </c>
      <c r="D62" s="210">
        <f t="shared" si="3"/>
        <v>414</v>
      </c>
      <c r="E62" s="197">
        <f t="shared" si="1"/>
        <v>300.14999999999998</v>
      </c>
      <c r="G62" s="207">
        <v>207</v>
      </c>
      <c r="H62" s="207">
        <f t="shared" si="2"/>
        <v>414</v>
      </c>
    </row>
    <row r="63" spans="1:8" ht="16.2" thickBot="1" x14ac:dyDescent="0.35">
      <c r="A63" s="194" t="s">
        <v>789</v>
      </c>
      <c r="B63" s="195" t="s">
        <v>142</v>
      </c>
      <c r="C63" s="196" t="str">
        <f t="shared" si="0"/>
        <v>Bridge City, TX</v>
      </c>
      <c r="D63" s="210">
        <f t="shared" si="3"/>
        <v>702</v>
      </c>
      <c r="E63" s="197">
        <f t="shared" si="1"/>
        <v>508.95</v>
      </c>
      <c r="G63" s="207">
        <v>351</v>
      </c>
      <c r="H63" s="207">
        <f t="shared" si="2"/>
        <v>702</v>
      </c>
    </row>
    <row r="64" spans="1:8" ht="16.2" thickBot="1" x14ac:dyDescent="0.35">
      <c r="A64" s="194" t="s">
        <v>654</v>
      </c>
      <c r="B64" s="195" t="s">
        <v>142</v>
      </c>
      <c r="C64" s="196" t="str">
        <f t="shared" si="0"/>
        <v>Bridgeport, TX</v>
      </c>
      <c r="D64" s="210">
        <f t="shared" si="3"/>
        <v>106</v>
      </c>
      <c r="E64" s="197">
        <f t="shared" si="1"/>
        <v>76.849999999999994</v>
      </c>
      <c r="G64" s="207">
        <v>53</v>
      </c>
      <c r="H64" s="207">
        <f t="shared" si="2"/>
        <v>106</v>
      </c>
    </row>
    <row r="65" spans="1:8" ht="16.2" thickBot="1" x14ac:dyDescent="0.35">
      <c r="A65" s="194" t="s">
        <v>790</v>
      </c>
      <c r="B65" s="195" t="s">
        <v>142</v>
      </c>
      <c r="C65" s="196" t="str">
        <f t="shared" si="0"/>
        <v>Brookshire, TX</v>
      </c>
      <c r="D65" s="210">
        <f t="shared" si="3"/>
        <v>484</v>
      </c>
      <c r="E65" s="197">
        <f t="shared" si="1"/>
        <v>350.9</v>
      </c>
      <c r="G65" s="207">
        <v>242</v>
      </c>
      <c r="H65" s="207">
        <f t="shared" si="2"/>
        <v>484</v>
      </c>
    </row>
    <row r="66" spans="1:8" ht="16.2" thickBot="1" x14ac:dyDescent="0.35">
      <c r="A66" s="194" t="s">
        <v>791</v>
      </c>
      <c r="B66" s="195" t="s">
        <v>142</v>
      </c>
      <c r="C66" s="200" t="str">
        <f t="shared" si="0"/>
        <v>Brookside Village, TX</v>
      </c>
      <c r="D66" s="210">
        <f t="shared" si="3"/>
        <v>564</v>
      </c>
      <c r="E66" s="197">
        <f t="shared" si="1"/>
        <v>408.9</v>
      </c>
      <c r="G66" s="207">
        <v>282</v>
      </c>
      <c r="H66" s="207">
        <f>SUM(G66*2)</f>
        <v>564</v>
      </c>
    </row>
    <row r="67" spans="1:8" ht="16.2" thickBot="1" x14ac:dyDescent="0.35">
      <c r="A67" s="194" t="s">
        <v>792</v>
      </c>
      <c r="B67" s="195" t="s">
        <v>142</v>
      </c>
      <c r="C67" s="196" t="str">
        <f t="shared" si="0"/>
        <v>Brownsville, TX</v>
      </c>
      <c r="D67" s="210">
        <f t="shared" si="3"/>
        <v>800</v>
      </c>
      <c r="E67" s="197">
        <f t="shared" si="1"/>
        <v>580</v>
      </c>
      <c r="G67" s="207">
        <v>522</v>
      </c>
      <c r="H67" s="207">
        <f t="shared" ref="H67:H131" si="4">SUM(G67*2)</f>
        <v>1044</v>
      </c>
    </row>
    <row r="68" spans="1:8" ht="16.2" thickBot="1" x14ac:dyDescent="0.35">
      <c r="A68" s="194" t="s">
        <v>793</v>
      </c>
      <c r="B68" s="195" t="s">
        <v>142</v>
      </c>
      <c r="C68" s="196" t="str">
        <f t="shared" si="0"/>
        <v>Brownwood, TX</v>
      </c>
      <c r="D68" s="210">
        <f t="shared" si="3"/>
        <v>282</v>
      </c>
      <c r="E68" s="197">
        <f t="shared" si="1"/>
        <v>204.45</v>
      </c>
      <c r="G68" s="207">
        <v>141</v>
      </c>
      <c r="H68" s="207">
        <f t="shared" si="4"/>
        <v>282</v>
      </c>
    </row>
    <row r="69" spans="1:8" ht="16.2" thickBot="1" x14ac:dyDescent="0.35">
      <c r="A69" s="194" t="s">
        <v>794</v>
      </c>
      <c r="B69" s="195" t="s">
        <v>142</v>
      </c>
      <c r="C69" s="196" t="str">
        <f t="shared" si="0"/>
        <v>Bryan, TX</v>
      </c>
      <c r="D69" s="210">
        <f t="shared" si="3"/>
        <v>338</v>
      </c>
      <c r="E69" s="197">
        <f t="shared" si="1"/>
        <v>245.05</v>
      </c>
      <c r="G69" s="207">
        <v>169</v>
      </c>
      <c r="H69" s="207">
        <f t="shared" si="4"/>
        <v>338</v>
      </c>
    </row>
    <row r="70" spans="1:8" ht="16.2" thickBot="1" x14ac:dyDescent="0.35">
      <c r="A70" s="194" t="s">
        <v>795</v>
      </c>
      <c r="B70" s="195" t="s">
        <v>142</v>
      </c>
      <c r="C70" s="196" t="str">
        <f t="shared" ref="C70:C134" si="5">$A70&amp;","&amp;" "&amp;$B70</f>
        <v>Buda, TX</v>
      </c>
      <c r="D70" s="210">
        <f t="shared" si="3"/>
        <v>408</v>
      </c>
      <c r="E70" s="197">
        <f t="shared" ref="E70:E134" si="6">IF($H70&gt;=$D$5,$D$5*$D$2,$H70*$D$2)</f>
        <v>295.8</v>
      </c>
      <c r="G70" s="207">
        <v>204</v>
      </c>
      <c r="H70" s="207">
        <f t="shared" si="4"/>
        <v>408</v>
      </c>
    </row>
    <row r="71" spans="1:8" ht="16.2" thickBot="1" x14ac:dyDescent="0.35">
      <c r="A71" s="194" t="s">
        <v>139</v>
      </c>
      <c r="B71" s="195" t="s">
        <v>142</v>
      </c>
      <c r="C71" s="196" t="str">
        <f t="shared" si="5"/>
        <v>Buffalo, TX</v>
      </c>
      <c r="D71" s="210">
        <f t="shared" ref="D71:D135" si="7">IF($H71&gt;=$D$5,800,$H71)</f>
        <v>264</v>
      </c>
      <c r="E71" s="197">
        <f t="shared" si="6"/>
        <v>191.4</v>
      </c>
      <c r="G71" s="207">
        <v>132</v>
      </c>
      <c r="H71" s="207">
        <f t="shared" si="4"/>
        <v>264</v>
      </c>
    </row>
    <row r="72" spans="1:8" ht="16.2" thickBot="1" x14ac:dyDescent="0.35">
      <c r="A72" s="194" t="s">
        <v>796</v>
      </c>
      <c r="B72" s="195" t="s">
        <v>142</v>
      </c>
      <c r="C72" s="196" t="str">
        <f t="shared" si="5"/>
        <v>Bulverde, TX</v>
      </c>
      <c r="D72" s="210">
        <f t="shared" si="7"/>
        <v>520</v>
      </c>
      <c r="E72" s="197">
        <f t="shared" si="6"/>
        <v>377</v>
      </c>
      <c r="G72" s="207">
        <v>260</v>
      </c>
      <c r="H72" s="207">
        <f t="shared" si="4"/>
        <v>520</v>
      </c>
    </row>
    <row r="73" spans="1:8" ht="16.2" thickBot="1" x14ac:dyDescent="0.35">
      <c r="A73" s="194" t="s">
        <v>797</v>
      </c>
      <c r="B73" s="195" t="s">
        <v>142</v>
      </c>
      <c r="C73" s="196" t="str">
        <f t="shared" si="5"/>
        <v>Burkburnett, TX</v>
      </c>
      <c r="D73" s="210">
        <f t="shared" si="7"/>
        <v>254</v>
      </c>
      <c r="E73" s="197">
        <f t="shared" si="6"/>
        <v>184.15</v>
      </c>
      <c r="G73" s="207">
        <v>127</v>
      </c>
      <c r="H73" s="207">
        <f t="shared" si="4"/>
        <v>254</v>
      </c>
    </row>
    <row r="74" spans="1:8" ht="16.2" thickBot="1" x14ac:dyDescent="0.35">
      <c r="A74" s="194" t="s">
        <v>798</v>
      </c>
      <c r="B74" s="195" t="s">
        <v>142</v>
      </c>
      <c r="C74" s="196" t="str">
        <f t="shared" si="5"/>
        <v>Burleson, TX</v>
      </c>
      <c r="D74" s="210">
        <f t="shared" si="7"/>
        <v>28</v>
      </c>
      <c r="E74" s="197">
        <f t="shared" si="6"/>
        <v>20.3</v>
      </c>
      <c r="G74" s="207">
        <v>14</v>
      </c>
      <c r="H74" s="207">
        <f t="shared" si="4"/>
        <v>28</v>
      </c>
    </row>
    <row r="75" spans="1:8" ht="16.2" thickBot="1" x14ac:dyDescent="0.35">
      <c r="A75" s="194" t="s">
        <v>799</v>
      </c>
      <c r="B75" s="195" t="s">
        <v>142</v>
      </c>
      <c r="C75" s="196" t="str">
        <f t="shared" si="5"/>
        <v>Burnet, TX</v>
      </c>
      <c r="D75" s="210">
        <f t="shared" si="7"/>
        <v>336</v>
      </c>
      <c r="E75" s="197">
        <f t="shared" si="6"/>
        <v>243.6</v>
      </c>
      <c r="G75" s="207">
        <v>168</v>
      </c>
      <c r="H75" s="207">
        <f t="shared" si="4"/>
        <v>336</v>
      </c>
    </row>
    <row r="76" spans="1:8" ht="16.2" thickBot="1" x14ac:dyDescent="0.35">
      <c r="A76" s="194" t="s">
        <v>800</v>
      </c>
      <c r="B76" s="195" t="s">
        <v>142</v>
      </c>
      <c r="C76" s="196" t="str">
        <f t="shared" si="5"/>
        <v>Caldwell, TX</v>
      </c>
      <c r="D76" s="210">
        <f t="shared" si="7"/>
        <v>380</v>
      </c>
      <c r="E76" s="197">
        <f t="shared" si="6"/>
        <v>275.5</v>
      </c>
      <c r="G76" s="207">
        <v>190</v>
      </c>
      <c r="H76" s="207">
        <f t="shared" si="4"/>
        <v>380</v>
      </c>
    </row>
    <row r="77" spans="1:8" ht="16.2" thickBot="1" x14ac:dyDescent="0.35">
      <c r="A77" s="194" t="s">
        <v>801</v>
      </c>
      <c r="B77" s="195" t="s">
        <v>142</v>
      </c>
      <c r="C77" s="196" t="str">
        <f t="shared" si="5"/>
        <v>Calvert, TX</v>
      </c>
      <c r="D77" s="210">
        <f t="shared" si="7"/>
        <v>300</v>
      </c>
      <c r="E77" s="197">
        <f t="shared" si="6"/>
        <v>217.5</v>
      </c>
      <c r="G77" s="207">
        <v>150</v>
      </c>
      <c r="H77" s="207">
        <f t="shared" si="4"/>
        <v>300</v>
      </c>
    </row>
    <row r="78" spans="1:8" ht="16.2" thickBot="1" x14ac:dyDescent="0.35">
      <c r="A78" s="194" t="s">
        <v>596</v>
      </c>
      <c r="B78" s="195" t="s">
        <v>142</v>
      </c>
      <c r="C78" s="196" t="str">
        <f t="shared" si="5"/>
        <v>Cameron, TX</v>
      </c>
      <c r="D78" s="210">
        <f t="shared" si="7"/>
        <v>306</v>
      </c>
      <c r="E78" s="197">
        <f t="shared" si="6"/>
        <v>221.85</v>
      </c>
      <c r="G78" s="207">
        <v>153</v>
      </c>
      <c r="H78" s="207">
        <f t="shared" si="4"/>
        <v>306</v>
      </c>
    </row>
    <row r="79" spans="1:8" ht="16.2" thickBot="1" x14ac:dyDescent="0.35">
      <c r="A79" s="194" t="s">
        <v>802</v>
      </c>
      <c r="B79" s="195" t="s">
        <v>142</v>
      </c>
      <c r="C79" s="196" t="str">
        <f t="shared" si="5"/>
        <v>Camp Wood, TX</v>
      </c>
      <c r="D79" s="210">
        <f t="shared" si="7"/>
        <v>668</v>
      </c>
      <c r="E79" s="197">
        <f t="shared" si="6"/>
        <v>484.3</v>
      </c>
      <c r="G79" s="207">
        <v>334</v>
      </c>
      <c r="H79" s="207">
        <f t="shared" si="4"/>
        <v>668</v>
      </c>
    </row>
    <row r="80" spans="1:8" ht="16.2" thickBot="1" x14ac:dyDescent="0.35">
      <c r="A80" s="194" t="s">
        <v>803</v>
      </c>
      <c r="B80" s="195" t="s">
        <v>142</v>
      </c>
      <c r="C80" s="196" t="str">
        <f t="shared" si="5"/>
        <v>Canadian, TX</v>
      </c>
      <c r="D80" s="210">
        <f t="shared" si="7"/>
        <v>660</v>
      </c>
      <c r="E80" s="197">
        <f t="shared" si="6"/>
        <v>478.5</v>
      </c>
      <c r="G80" s="207">
        <v>330</v>
      </c>
      <c r="H80" s="207">
        <f t="shared" si="4"/>
        <v>660</v>
      </c>
    </row>
    <row r="81" spans="1:8" ht="16.2" thickBot="1" x14ac:dyDescent="0.35">
      <c r="A81" s="194" t="s">
        <v>147</v>
      </c>
      <c r="B81" s="195" t="s">
        <v>142</v>
      </c>
      <c r="C81" s="196" t="str">
        <f t="shared" si="5"/>
        <v>Canton, TX</v>
      </c>
      <c r="D81" s="210">
        <f t="shared" si="7"/>
        <v>184</v>
      </c>
      <c r="E81" s="197">
        <f t="shared" si="6"/>
        <v>133.4</v>
      </c>
      <c r="G81" s="207">
        <v>92</v>
      </c>
      <c r="H81" s="207">
        <f t="shared" si="4"/>
        <v>184</v>
      </c>
    </row>
    <row r="82" spans="1:8" ht="16.2" thickBot="1" x14ac:dyDescent="0.35">
      <c r="A82" s="194" t="s">
        <v>804</v>
      </c>
      <c r="B82" s="195" t="s">
        <v>142</v>
      </c>
      <c r="C82" s="196" t="str">
        <f t="shared" si="5"/>
        <v>Canyon, TX</v>
      </c>
      <c r="D82" s="210">
        <f t="shared" si="7"/>
        <v>700</v>
      </c>
      <c r="E82" s="197">
        <f t="shared" si="6"/>
        <v>507.5</v>
      </c>
      <c r="G82" s="207">
        <v>350</v>
      </c>
      <c r="H82" s="207">
        <f t="shared" si="4"/>
        <v>700</v>
      </c>
    </row>
    <row r="83" spans="1:8" ht="16.2" thickBot="1" x14ac:dyDescent="0.35">
      <c r="A83" s="194" t="s">
        <v>655</v>
      </c>
      <c r="B83" s="195" t="s">
        <v>142</v>
      </c>
      <c r="C83" s="196" t="str">
        <f t="shared" si="5"/>
        <v>Carrollton, TX</v>
      </c>
      <c r="D83" s="210">
        <f t="shared" si="7"/>
        <v>74</v>
      </c>
      <c r="E83" s="197">
        <f t="shared" si="6"/>
        <v>53.65</v>
      </c>
      <c r="G83" s="207">
        <v>37</v>
      </c>
      <c r="H83" s="207">
        <f t="shared" si="4"/>
        <v>74</v>
      </c>
    </row>
    <row r="84" spans="1:8" ht="16.2" thickBot="1" x14ac:dyDescent="0.35">
      <c r="A84" s="194" t="s">
        <v>805</v>
      </c>
      <c r="B84" s="195" t="s">
        <v>142</v>
      </c>
      <c r="C84" s="196" t="str">
        <f t="shared" si="5"/>
        <v>Carthage, TX</v>
      </c>
      <c r="D84" s="210">
        <f t="shared" si="7"/>
        <v>392</v>
      </c>
      <c r="E84" s="197">
        <f t="shared" si="6"/>
        <v>284.2</v>
      </c>
      <c r="G84" s="207">
        <v>196</v>
      </c>
      <c r="H84" s="207">
        <f t="shared" si="4"/>
        <v>392</v>
      </c>
    </row>
    <row r="85" spans="1:8" ht="16.2" thickBot="1" x14ac:dyDescent="0.35">
      <c r="A85" s="194" t="s">
        <v>806</v>
      </c>
      <c r="B85" s="195" t="s">
        <v>142</v>
      </c>
      <c r="C85" s="196" t="str">
        <f t="shared" si="5"/>
        <v>Castroville, TX</v>
      </c>
      <c r="D85" s="210">
        <f t="shared" si="7"/>
        <v>618</v>
      </c>
      <c r="E85" s="197">
        <f t="shared" si="6"/>
        <v>448.05</v>
      </c>
      <c r="G85" s="207">
        <v>309</v>
      </c>
      <c r="H85" s="207">
        <f t="shared" si="4"/>
        <v>618</v>
      </c>
    </row>
    <row r="86" spans="1:8" ht="16.2" thickBot="1" x14ac:dyDescent="0.35">
      <c r="A86" s="194" t="s">
        <v>1158</v>
      </c>
      <c r="B86" s="195" t="s">
        <v>142</v>
      </c>
      <c r="C86" s="196" t="str">
        <f t="shared" si="5"/>
        <v>Cedar Creek, TX</v>
      </c>
      <c r="D86" s="210">
        <f t="shared" si="7"/>
        <v>414</v>
      </c>
      <c r="E86" s="197">
        <f t="shared" si="6"/>
        <v>300.14999999999998</v>
      </c>
      <c r="G86" s="207">
        <v>207</v>
      </c>
      <c r="H86" s="207">
        <f t="shared" si="4"/>
        <v>414</v>
      </c>
    </row>
    <row r="87" spans="1:8" ht="16.2" thickBot="1" x14ac:dyDescent="0.35">
      <c r="A87" s="194" t="s">
        <v>807</v>
      </c>
      <c r="B87" s="195" t="s">
        <v>142</v>
      </c>
      <c r="C87" s="196" t="str">
        <f t="shared" si="5"/>
        <v>Cedar Hill, TX</v>
      </c>
      <c r="D87" s="210">
        <f t="shared" si="7"/>
        <v>64</v>
      </c>
      <c r="E87" s="197">
        <f t="shared" si="6"/>
        <v>46.4</v>
      </c>
      <c r="G87" s="207">
        <v>32</v>
      </c>
      <c r="H87" s="207">
        <f t="shared" si="4"/>
        <v>64</v>
      </c>
    </row>
    <row r="88" spans="1:8" ht="16.2" thickBot="1" x14ac:dyDescent="0.35">
      <c r="A88" s="194" t="s">
        <v>808</v>
      </c>
      <c r="B88" s="195" t="s">
        <v>142</v>
      </c>
      <c r="C88" s="196" t="str">
        <f t="shared" si="5"/>
        <v>Cedar Park, TX</v>
      </c>
      <c r="D88" s="210">
        <f t="shared" si="7"/>
        <v>354</v>
      </c>
      <c r="E88" s="197">
        <f t="shared" si="6"/>
        <v>256.64999999999998</v>
      </c>
      <c r="G88" s="207">
        <v>177</v>
      </c>
      <c r="H88" s="207">
        <f t="shared" si="4"/>
        <v>354</v>
      </c>
    </row>
    <row r="89" spans="1:8" ht="16.2" thickBot="1" x14ac:dyDescent="0.35">
      <c r="A89" s="194" t="s">
        <v>809</v>
      </c>
      <c r="B89" s="195" t="s">
        <v>142</v>
      </c>
      <c r="C89" s="196" t="str">
        <f t="shared" si="5"/>
        <v>Centerville, TX</v>
      </c>
      <c r="D89" s="210">
        <f t="shared" si="7"/>
        <v>292</v>
      </c>
      <c r="E89" s="197">
        <f t="shared" si="6"/>
        <v>211.7</v>
      </c>
      <c r="G89" s="207">
        <v>146</v>
      </c>
      <c r="H89" s="207">
        <f t="shared" si="4"/>
        <v>292</v>
      </c>
    </row>
    <row r="90" spans="1:8" ht="16.2" thickBot="1" x14ac:dyDescent="0.35">
      <c r="A90" s="194" t="s">
        <v>810</v>
      </c>
      <c r="B90" s="195" t="s">
        <v>142</v>
      </c>
      <c r="C90" s="196" t="str">
        <f t="shared" si="5"/>
        <v>Chappell Hill, TX</v>
      </c>
      <c r="D90" s="210">
        <f t="shared" si="7"/>
        <v>432</v>
      </c>
      <c r="E90" s="197">
        <f t="shared" si="6"/>
        <v>313.2</v>
      </c>
      <c r="G90" s="207">
        <v>216</v>
      </c>
      <c r="H90" s="207">
        <f t="shared" si="4"/>
        <v>432</v>
      </c>
    </row>
    <row r="91" spans="1:8" ht="16.2" thickBot="1" x14ac:dyDescent="0.35">
      <c r="A91" s="194" t="s">
        <v>811</v>
      </c>
      <c r="B91" s="195" t="s">
        <v>142</v>
      </c>
      <c r="C91" s="196" t="str">
        <f t="shared" si="5"/>
        <v>Chillicothe, TX</v>
      </c>
      <c r="D91" s="210">
        <f t="shared" si="7"/>
        <v>362</v>
      </c>
      <c r="E91" s="197">
        <f t="shared" si="6"/>
        <v>262.45</v>
      </c>
      <c r="G91" s="207">
        <v>181</v>
      </c>
      <c r="H91" s="207">
        <f t="shared" si="4"/>
        <v>362</v>
      </c>
    </row>
    <row r="92" spans="1:8" ht="16.2" thickBot="1" x14ac:dyDescent="0.35">
      <c r="A92" s="194" t="s">
        <v>812</v>
      </c>
      <c r="B92" s="195" t="s">
        <v>142</v>
      </c>
      <c r="C92" s="196" t="str">
        <f t="shared" si="5"/>
        <v>Christoval, TX</v>
      </c>
      <c r="D92" s="210">
        <f t="shared" si="7"/>
        <v>506</v>
      </c>
      <c r="E92" s="197">
        <f t="shared" si="6"/>
        <v>366.85</v>
      </c>
      <c r="G92" s="207">
        <v>253</v>
      </c>
      <c r="H92" s="207">
        <f t="shared" si="4"/>
        <v>506</v>
      </c>
    </row>
    <row r="93" spans="1:8" ht="16.2" thickBot="1" x14ac:dyDescent="0.35">
      <c r="A93" s="194" t="s">
        <v>813</v>
      </c>
      <c r="B93" s="195" t="s">
        <v>142</v>
      </c>
      <c r="C93" s="196" t="str">
        <f t="shared" si="5"/>
        <v>Cibolo, TX</v>
      </c>
      <c r="D93" s="210">
        <f t="shared" si="7"/>
        <v>532</v>
      </c>
      <c r="E93" s="197">
        <f t="shared" si="6"/>
        <v>385.7</v>
      </c>
      <c r="G93" s="207">
        <v>266</v>
      </c>
      <c r="H93" s="207">
        <f t="shared" si="4"/>
        <v>532</v>
      </c>
    </row>
    <row r="94" spans="1:8" ht="16.2" thickBot="1" x14ac:dyDescent="0.35">
      <c r="A94" s="194" t="s">
        <v>656</v>
      </c>
      <c r="B94" s="195" t="s">
        <v>142</v>
      </c>
      <c r="C94" s="196" t="str">
        <f t="shared" si="5"/>
        <v>Cisco, TX</v>
      </c>
      <c r="D94" s="210">
        <f t="shared" si="7"/>
        <v>210</v>
      </c>
      <c r="E94" s="197">
        <f t="shared" si="6"/>
        <v>152.25</v>
      </c>
      <c r="G94" s="207">
        <v>105</v>
      </c>
      <c r="H94" s="207">
        <f t="shared" si="4"/>
        <v>210</v>
      </c>
    </row>
    <row r="95" spans="1:8" ht="16.2" thickBot="1" x14ac:dyDescent="0.35">
      <c r="A95" s="194" t="s">
        <v>814</v>
      </c>
      <c r="B95" s="195" t="s">
        <v>142</v>
      </c>
      <c r="C95" s="196" t="str">
        <f t="shared" si="5"/>
        <v>Cleburne, TX</v>
      </c>
      <c r="D95" s="210">
        <f t="shared" si="7"/>
        <v>64</v>
      </c>
      <c r="E95" s="197">
        <f t="shared" si="6"/>
        <v>46.4</v>
      </c>
      <c r="G95" s="207">
        <v>32</v>
      </c>
      <c r="H95" s="207">
        <f t="shared" si="4"/>
        <v>64</v>
      </c>
    </row>
    <row r="96" spans="1:8" ht="16.2" thickBot="1" x14ac:dyDescent="0.35">
      <c r="A96" s="194" t="s">
        <v>166</v>
      </c>
      <c r="B96" s="195" t="s">
        <v>142</v>
      </c>
      <c r="C96" s="196" t="str">
        <f t="shared" si="5"/>
        <v>Cleveland, TX</v>
      </c>
      <c r="D96" s="210">
        <f t="shared" si="7"/>
        <v>478</v>
      </c>
      <c r="E96" s="197">
        <f t="shared" si="6"/>
        <v>346.55</v>
      </c>
      <c r="G96" s="207">
        <v>239</v>
      </c>
      <c r="H96" s="207">
        <f t="shared" si="4"/>
        <v>478</v>
      </c>
    </row>
    <row r="97" spans="1:8" ht="16.2" thickBot="1" x14ac:dyDescent="0.35">
      <c r="A97" s="194" t="s">
        <v>815</v>
      </c>
      <c r="B97" s="195" t="s">
        <v>142</v>
      </c>
      <c r="C97" s="196" t="str">
        <f t="shared" si="5"/>
        <v>Clifton, TX</v>
      </c>
      <c r="D97" s="210">
        <f t="shared" si="7"/>
        <v>164</v>
      </c>
      <c r="E97" s="197">
        <f t="shared" si="6"/>
        <v>118.9</v>
      </c>
      <c r="G97" s="207">
        <v>82</v>
      </c>
      <c r="H97" s="207">
        <f t="shared" si="4"/>
        <v>164</v>
      </c>
    </row>
    <row r="98" spans="1:8" ht="16.2" thickBot="1" x14ac:dyDescent="0.35">
      <c r="A98" s="194" t="s">
        <v>816</v>
      </c>
      <c r="B98" s="195" t="s">
        <v>142</v>
      </c>
      <c r="C98" s="196" t="str">
        <f t="shared" si="5"/>
        <v>Clute, TX</v>
      </c>
      <c r="D98" s="210">
        <f t="shared" si="7"/>
        <v>640</v>
      </c>
      <c r="E98" s="197">
        <f t="shared" si="6"/>
        <v>464</v>
      </c>
      <c r="G98" s="207">
        <v>320</v>
      </c>
      <c r="H98" s="207">
        <f t="shared" si="4"/>
        <v>640</v>
      </c>
    </row>
    <row r="99" spans="1:8" ht="16.2" thickBot="1" x14ac:dyDescent="0.35">
      <c r="A99" s="194" t="s">
        <v>817</v>
      </c>
      <c r="B99" s="195" t="s">
        <v>142</v>
      </c>
      <c r="C99" s="196" t="str">
        <f t="shared" si="5"/>
        <v>Clyde, TX</v>
      </c>
      <c r="D99" s="210">
        <f t="shared" si="7"/>
        <v>272</v>
      </c>
      <c r="E99" s="197">
        <f t="shared" si="6"/>
        <v>197.2</v>
      </c>
      <c r="G99" s="207">
        <v>136</v>
      </c>
      <c r="H99" s="207">
        <f t="shared" si="4"/>
        <v>272</v>
      </c>
    </row>
    <row r="100" spans="1:8" ht="16.2" thickBot="1" x14ac:dyDescent="0.35">
      <c r="A100" s="194" t="s">
        <v>818</v>
      </c>
      <c r="B100" s="195" t="s">
        <v>142</v>
      </c>
      <c r="C100" s="196" t="str">
        <f t="shared" si="5"/>
        <v>Cockrell Hill, TX</v>
      </c>
      <c r="D100" s="210">
        <f t="shared" si="7"/>
        <v>56</v>
      </c>
      <c r="E100" s="197">
        <f t="shared" si="6"/>
        <v>40.6</v>
      </c>
      <c r="G100" s="207">
        <v>28</v>
      </c>
      <c r="H100" s="207">
        <f t="shared" si="4"/>
        <v>56</v>
      </c>
    </row>
    <row r="101" spans="1:8" ht="16.2" thickBot="1" x14ac:dyDescent="0.35">
      <c r="A101" s="194" t="s">
        <v>819</v>
      </c>
      <c r="B101" s="195" t="s">
        <v>142</v>
      </c>
      <c r="C101" s="196" t="str">
        <f t="shared" si="5"/>
        <v>Coldspring, TX</v>
      </c>
      <c r="D101" s="210">
        <f t="shared" si="7"/>
        <v>452</v>
      </c>
      <c r="E101" s="197">
        <f t="shared" si="6"/>
        <v>327.7</v>
      </c>
      <c r="G101" s="207">
        <v>226</v>
      </c>
      <c r="H101" s="207">
        <f t="shared" si="4"/>
        <v>452</v>
      </c>
    </row>
    <row r="102" spans="1:8" ht="16.2" thickBot="1" x14ac:dyDescent="0.35">
      <c r="A102" s="194" t="s">
        <v>657</v>
      </c>
      <c r="B102" s="195" t="s">
        <v>142</v>
      </c>
      <c r="C102" s="196" t="str">
        <f t="shared" si="5"/>
        <v>College Station, TX</v>
      </c>
      <c r="D102" s="210">
        <f t="shared" si="7"/>
        <v>350</v>
      </c>
      <c r="E102" s="197">
        <f t="shared" si="6"/>
        <v>253.75</v>
      </c>
      <c r="G102" s="207">
        <v>175</v>
      </c>
      <c r="H102" s="207">
        <f t="shared" si="4"/>
        <v>350</v>
      </c>
    </row>
    <row r="103" spans="1:8" ht="16.2" thickBot="1" x14ac:dyDescent="0.35">
      <c r="A103" s="194" t="s">
        <v>820</v>
      </c>
      <c r="B103" s="195" t="s">
        <v>142</v>
      </c>
      <c r="C103" s="196" t="str">
        <f t="shared" si="5"/>
        <v>Colleyville, TX</v>
      </c>
      <c r="D103" s="210">
        <f t="shared" si="7"/>
        <v>32</v>
      </c>
      <c r="E103" s="197">
        <f t="shared" si="6"/>
        <v>23.2</v>
      </c>
      <c r="G103" s="207">
        <v>16</v>
      </c>
      <c r="H103" s="207">
        <f t="shared" si="4"/>
        <v>32</v>
      </c>
    </row>
    <row r="104" spans="1:8" ht="16.2" thickBot="1" x14ac:dyDescent="0.35">
      <c r="A104" s="194" t="s">
        <v>821</v>
      </c>
      <c r="B104" s="195" t="s">
        <v>142</v>
      </c>
      <c r="C104" s="196" t="str">
        <f t="shared" si="5"/>
        <v>Colony, TX</v>
      </c>
      <c r="D104" s="210">
        <f t="shared" si="7"/>
        <v>82</v>
      </c>
      <c r="E104" s="197">
        <f t="shared" si="6"/>
        <v>59.45</v>
      </c>
      <c r="G104" s="207">
        <v>41</v>
      </c>
      <c r="H104" s="207">
        <f t="shared" si="4"/>
        <v>82</v>
      </c>
    </row>
    <row r="105" spans="1:8" ht="16.2" thickBot="1" x14ac:dyDescent="0.35">
      <c r="A105" s="194" t="s">
        <v>172</v>
      </c>
      <c r="B105" s="195" t="s">
        <v>142</v>
      </c>
      <c r="C105" s="196" t="str">
        <f t="shared" si="5"/>
        <v>Columbus, TX</v>
      </c>
      <c r="D105" s="210">
        <f t="shared" si="7"/>
        <v>490</v>
      </c>
      <c r="E105" s="197">
        <f t="shared" si="6"/>
        <v>355.25</v>
      </c>
      <c r="G105" s="207">
        <v>245</v>
      </c>
      <c r="H105" s="207">
        <f t="shared" si="4"/>
        <v>490</v>
      </c>
    </row>
    <row r="106" spans="1:8" ht="16.2" thickBot="1" x14ac:dyDescent="0.35">
      <c r="A106" s="194" t="s">
        <v>822</v>
      </c>
      <c r="B106" s="195" t="s">
        <v>142</v>
      </c>
      <c r="C106" s="196" t="str">
        <f t="shared" si="5"/>
        <v>Comanche, TX</v>
      </c>
      <c r="D106" s="210">
        <f t="shared" si="7"/>
        <v>212</v>
      </c>
      <c r="E106" s="197">
        <f t="shared" si="6"/>
        <v>153.69999999999999</v>
      </c>
      <c r="G106" s="207">
        <v>106</v>
      </c>
      <c r="H106" s="207">
        <f t="shared" si="4"/>
        <v>212</v>
      </c>
    </row>
    <row r="107" spans="1:8" ht="16.2" thickBot="1" x14ac:dyDescent="0.35">
      <c r="A107" s="194" t="s">
        <v>823</v>
      </c>
      <c r="B107" s="195" t="s">
        <v>142</v>
      </c>
      <c r="C107" s="196" t="str">
        <f t="shared" si="5"/>
        <v>Combine, TX</v>
      </c>
      <c r="D107" s="210">
        <f t="shared" si="7"/>
        <v>118</v>
      </c>
      <c r="E107" s="197">
        <f t="shared" si="6"/>
        <v>85.55</v>
      </c>
      <c r="G107" s="207">
        <v>59</v>
      </c>
      <c r="H107" s="207">
        <f t="shared" si="4"/>
        <v>118</v>
      </c>
    </row>
    <row r="108" spans="1:8" ht="16.2" thickBot="1" x14ac:dyDescent="0.35">
      <c r="A108" s="194" t="s">
        <v>824</v>
      </c>
      <c r="B108" s="195" t="s">
        <v>142</v>
      </c>
      <c r="C108" s="196" t="str">
        <f t="shared" si="5"/>
        <v>Comfort, TX</v>
      </c>
      <c r="D108" s="210">
        <f t="shared" si="7"/>
        <v>502</v>
      </c>
      <c r="E108" s="197">
        <f t="shared" si="6"/>
        <v>363.95</v>
      </c>
      <c r="G108" s="207">
        <v>251</v>
      </c>
      <c r="H108" s="207">
        <f t="shared" si="4"/>
        <v>502</v>
      </c>
    </row>
    <row r="109" spans="1:8" ht="16.2" thickBot="1" x14ac:dyDescent="0.35">
      <c r="A109" s="194" t="s">
        <v>658</v>
      </c>
      <c r="B109" s="195" t="s">
        <v>142</v>
      </c>
      <c r="C109" s="196" t="str">
        <f t="shared" si="5"/>
        <v>Commerce, TX</v>
      </c>
      <c r="D109" s="210">
        <f t="shared" si="7"/>
        <v>200</v>
      </c>
      <c r="E109" s="197">
        <f t="shared" si="6"/>
        <v>145</v>
      </c>
      <c r="G109" s="207">
        <v>100</v>
      </c>
      <c r="H109" s="207">
        <f t="shared" si="4"/>
        <v>200</v>
      </c>
    </row>
    <row r="110" spans="1:8" ht="16.2" thickBot="1" x14ac:dyDescent="0.35">
      <c r="A110" s="194" t="s">
        <v>825</v>
      </c>
      <c r="B110" s="195" t="s">
        <v>142</v>
      </c>
      <c r="C110" s="196" t="str">
        <f t="shared" si="5"/>
        <v>Conroe, TX</v>
      </c>
      <c r="D110" s="210">
        <f t="shared" si="7"/>
        <v>448</v>
      </c>
      <c r="E110" s="197">
        <f t="shared" si="6"/>
        <v>324.8</v>
      </c>
      <c r="G110" s="207">
        <v>224</v>
      </c>
      <c r="H110" s="207">
        <f t="shared" si="4"/>
        <v>448</v>
      </c>
    </row>
    <row r="111" spans="1:8" ht="16.2" thickBot="1" x14ac:dyDescent="0.35">
      <c r="A111" s="194" t="s">
        <v>826</v>
      </c>
      <c r="B111" s="195" t="s">
        <v>142</v>
      </c>
      <c r="C111" s="196" t="str">
        <f t="shared" si="5"/>
        <v>Converse, TX</v>
      </c>
      <c r="D111" s="210">
        <f t="shared" si="7"/>
        <v>536</v>
      </c>
      <c r="E111" s="197">
        <f t="shared" si="6"/>
        <v>388.6</v>
      </c>
      <c r="G111" s="207">
        <v>268</v>
      </c>
      <c r="H111" s="207">
        <f t="shared" si="4"/>
        <v>536</v>
      </c>
    </row>
    <row r="112" spans="1:8" ht="16.2" thickBot="1" x14ac:dyDescent="0.35">
      <c r="A112" s="194" t="s">
        <v>827</v>
      </c>
      <c r="B112" s="195" t="s">
        <v>142</v>
      </c>
      <c r="C112" s="196" t="str">
        <f t="shared" si="5"/>
        <v>Coolidge, TX</v>
      </c>
      <c r="D112" s="210">
        <f t="shared" si="7"/>
        <v>176</v>
      </c>
      <c r="E112" s="197">
        <f t="shared" si="6"/>
        <v>127.6</v>
      </c>
      <c r="G112" s="207">
        <v>88</v>
      </c>
      <c r="H112" s="207">
        <f t="shared" si="4"/>
        <v>176</v>
      </c>
    </row>
    <row r="113" spans="1:8" ht="16.2" thickBot="1" x14ac:dyDescent="0.35">
      <c r="A113" s="194" t="s">
        <v>828</v>
      </c>
      <c r="B113" s="195" t="s">
        <v>142</v>
      </c>
      <c r="C113" s="196" t="str">
        <f t="shared" si="5"/>
        <v>Coppell, TX</v>
      </c>
      <c r="D113" s="210">
        <f t="shared" si="7"/>
        <v>62</v>
      </c>
      <c r="E113" s="197">
        <f t="shared" si="6"/>
        <v>44.95</v>
      </c>
      <c r="G113" s="207">
        <v>31</v>
      </c>
      <c r="H113" s="207">
        <f t="shared" si="4"/>
        <v>62</v>
      </c>
    </row>
    <row r="114" spans="1:8" ht="16.2" thickBot="1" x14ac:dyDescent="0.35">
      <c r="A114" s="194" t="s">
        <v>829</v>
      </c>
      <c r="B114" s="195" t="s">
        <v>142</v>
      </c>
      <c r="C114" s="196" t="str">
        <f t="shared" si="5"/>
        <v>Copper Canyon, TX</v>
      </c>
      <c r="D114" s="210">
        <f t="shared" si="7"/>
        <v>76</v>
      </c>
      <c r="E114" s="197">
        <f t="shared" si="6"/>
        <v>55.1</v>
      </c>
      <c r="G114" s="207">
        <v>38</v>
      </c>
      <c r="H114" s="207">
        <f t="shared" si="4"/>
        <v>76</v>
      </c>
    </row>
    <row r="115" spans="1:8" ht="16.2" thickBot="1" x14ac:dyDescent="0.35">
      <c r="A115" s="194" t="s">
        <v>830</v>
      </c>
      <c r="B115" s="195" t="s">
        <v>142</v>
      </c>
      <c r="C115" s="196" t="str">
        <f t="shared" si="5"/>
        <v>Copperas Cove, TX</v>
      </c>
      <c r="D115" s="210">
        <f t="shared" si="7"/>
        <v>316</v>
      </c>
      <c r="E115" s="197">
        <f t="shared" si="6"/>
        <v>229.1</v>
      </c>
      <c r="G115" s="207">
        <v>158</v>
      </c>
      <c r="H115" s="207">
        <f t="shared" si="4"/>
        <v>316</v>
      </c>
    </row>
    <row r="116" spans="1:8" ht="16.2" thickBot="1" x14ac:dyDescent="0.35">
      <c r="A116" s="194" t="s">
        <v>831</v>
      </c>
      <c r="B116" s="195" t="s">
        <v>142</v>
      </c>
      <c r="C116" s="196" t="str">
        <f t="shared" si="5"/>
        <v>Corinth, TX</v>
      </c>
      <c r="D116" s="210">
        <f t="shared" si="7"/>
        <v>84</v>
      </c>
      <c r="E116" s="197">
        <f t="shared" si="6"/>
        <v>60.9</v>
      </c>
      <c r="G116" s="207">
        <v>42</v>
      </c>
      <c r="H116" s="207">
        <f t="shared" si="4"/>
        <v>84</v>
      </c>
    </row>
    <row r="117" spans="1:8" ht="16.2" thickBot="1" x14ac:dyDescent="0.35">
      <c r="A117" s="194" t="s">
        <v>659</v>
      </c>
      <c r="B117" s="195" t="s">
        <v>142</v>
      </c>
      <c r="C117" s="196" t="str">
        <f t="shared" si="5"/>
        <v>Corpus Christi, TX</v>
      </c>
      <c r="D117" s="210">
        <f t="shared" si="7"/>
        <v>770</v>
      </c>
      <c r="E117" s="197">
        <f t="shared" si="6"/>
        <v>558.25</v>
      </c>
      <c r="G117" s="207">
        <v>385</v>
      </c>
      <c r="H117" s="207">
        <f t="shared" si="4"/>
        <v>770</v>
      </c>
    </row>
    <row r="118" spans="1:8" ht="16.2" thickBot="1" x14ac:dyDescent="0.35">
      <c r="A118" s="194" t="s">
        <v>660</v>
      </c>
      <c r="B118" s="195" t="s">
        <v>142</v>
      </c>
      <c r="C118" s="196" t="str">
        <f t="shared" si="5"/>
        <v>Corsicana, TX</v>
      </c>
      <c r="D118" s="210">
        <f t="shared" si="7"/>
        <v>156</v>
      </c>
      <c r="E118" s="197">
        <f t="shared" si="6"/>
        <v>113.1</v>
      </c>
      <c r="G118" s="207">
        <v>78</v>
      </c>
      <c r="H118" s="207">
        <f t="shared" si="4"/>
        <v>156</v>
      </c>
    </row>
    <row r="119" spans="1:8" ht="16.2" thickBot="1" x14ac:dyDescent="0.35">
      <c r="A119" s="194" t="s">
        <v>832</v>
      </c>
      <c r="B119" s="195" t="s">
        <v>142</v>
      </c>
      <c r="C119" s="196" t="str">
        <f t="shared" si="5"/>
        <v>Cove, TX</v>
      </c>
      <c r="D119" s="210">
        <f t="shared" si="7"/>
        <v>572</v>
      </c>
      <c r="E119" s="197">
        <f t="shared" si="6"/>
        <v>414.7</v>
      </c>
      <c r="G119" s="207">
        <v>286</v>
      </c>
      <c r="H119" s="207">
        <f t="shared" si="4"/>
        <v>572</v>
      </c>
    </row>
    <row r="120" spans="1:8" ht="16.2" thickBot="1" x14ac:dyDescent="0.35">
      <c r="A120" s="194" t="s">
        <v>833</v>
      </c>
      <c r="B120" s="195" t="s">
        <v>142</v>
      </c>
      <c r="C120" s="196" t="str">
        <f t="shared" si="5"/>
        <v>Crane, TX</v>
      </c>
      <c r="D120" s="210">
        <f t="shared" si="7"/>
        <v>708</v>
      </c>
      <c r="E120" s="197">
        <f t="shared" si="6"/>
        <v>513.29999999999995</v>
      </c>
      <c r="G120" s="207">
        <v>354</v>
      </c>
      <c r="H120" s="207">
        <f t="shared" si="4"/>
        <v>708</v>
      </c>
    </row>
    <row r="121" spans="1:8" ht="16.2" thickBot="1" x14ac:dyDescent="0.35">
      <c r="A121" s="194" t="s">
        <v>834</v>
      </c>
      <c r="B121" s="195" t="s">
        <v>142</v>
      </c>
      <c r="C121" s="196" t="str">
        <f t="shared" si="5"/>
        <v>Crosby, TX</v>
      </c>
      <c r="D121" s="210">
        <f t="shared" si="7"/>
        <v>552</v>
      </c>
      <c r="E121" s="197">
        <f t="shared" si="6"/>
        <v>400.2</v>
      </c>
      <c r="G121" s="207">
        <v>276</v>
      </c>
      <c r="H121" s="207">
        <f t="shared" si="4"/>
        <v>552</v>
      </c>
    </row>
    <row r="122" spans="1:8" ht="16.2" thickBot="1" x14ac:dyDescent="0.35">
      <c r="A122" s="194" t="s">
        <v>835</v>
      </c>
      <c r="B122" s="195" t="s">
        <v>142</v>
      </c>
      <c r="C122" s="196" t="str">
        <f t="shared" si="5"/>
        <v>Cross Plains, TX</v>
      </c>
      <c r="D122" s="210">
        <f t="shared" si="7"/>
        <v>256</v>
      </c>
      <c r="E122" s="197">
        <f t="shared" si="6"/>
        <v>185.6</v>
      </c>
      <c r="G122" s="207">
        <v>128</v>
      </c>
      <c r="H122" s="207">
        <f t="shared" si="4"/>
        <v>256</v>
      </c>
    </row>
    <row r="123" spans="1:8" ht="16.2" thickBot="1" x14ac:dyDescent="0.35">
      <c r="A123" s="194" t="s">
        <v>836</v>
      </c>
      <c r="B123" s="195" t="s">
        <v>142</v>
      </c>
      <c r="C123" s="196" t="str">
        <f t="shared" si="5"/>
        <v>Crowell, TX</v>
      </c>
      <c r="D123" s="210">
        <f t="shared" si="7"/>
        <v>360</v>
      </c>
      <c r="E123" s="197">
        <f t="shared" si="6"/>
        <v>261</v>
      </c>
      <c r="G123" s="207">
        <v>180</v>
      </c>
      <c r="H123" s="207">
        <f t="shared" si="4"/>
        <v>360</v>
      </c>
    </row>
    <row r="124" spans="1:8" ht="16.2" thickBot="1" x14ac:dyDescent="0.35">
      <c r="A124" s="194" t="s">
        <v>837</v>
      </c>
      <c r="B124" s="195" t="s">
        <v>142</v>
      </c>
      <c r="C124" s="196" t="str">
        <f t="shared" si="5"/>
        <v>Crowley, TX</v>
      </c>
      <c r="D124" s="210">
        <f t="shared" si="7"/>
        <v>30</v>
      </c>
      <c r="E124" s="197">
        <f t="shared" si="6"/>
        <v>21.75</v>
      </c>
      <c r="G124" s="207">
        <v>15</v>
      </c>
      <c r="H124" s="207">
        <f t="shared" si="4"/>
        <v>30</v>
      </c>
    </row>
    <row r="125" spans="1:8" ht="16.2" thickBot="1" x14ac:dyDescent="0.35">
      <c r="A125" s="194" t="s">
        <v>838</v>
      </c>
      <c r="B125" s="195" t="s">
        <v>142</v>
      </c>
      <c r="C125" s="196" t="str">
        <f t="shared" si="5"/>
        <v>Cuero, TX</v>
      </c>
      <c r="D125" s="210">
        <f t="shared" si="7"/>
        <v>584</v>
      </c>
      <c r="E125" s="197">
        <f t="shared" si="6"/>
        <v>423.4</v>
      </c>
      <c r="G125" s="207">
        <v>292</v>
      </c>
      <c r="H125" s="207">
        <f t="shared" si="4"/>
        <v>584</v>
      </c>
    </row>
    <row r="126" spans="1:8" ht="16.2" thickBot="1" x14ac:dyDescent="0.35">
      <c r="A126" s="194" t="s">
        <v>839</v>
      </c>
      <c r="B126" s="195" t="s">
        <v>142</v>
      </c>
      <c r="C126" s="196" t="str">
        <f t="shared" si="5"/>
        <v>Cut and Shoot, TX</v>
      </c>
      <c r="D126" s="210">
        <f t="shared" si="7"/>
        <v>460</v>
      </c>
      <c r="E126" s="197">
        <f t="shared" si="6"/>
        <v>333.5</v>
      </c>
      <c r="G126" s="207">
        <v>230</v>
      </c>
      <c r="H126" s="207">
        <f t="shared" si="4"/>
        <v>460</v>
      </c>
    </row>
    <row r="127" spans="1:8" ht="16.2" thickBot="1" x14ac:dyDescent="0.35">
      <c r="A127" s="194" t="s">
        <v>840</v>
      </c>
      <c r="B127" s="195" t="s">
        <v>142</v>
      </c>
      <c r="C127" s="196" t="str">
        <f t="shared" si="5"/>
        <v>Daingerfield, TX</v>
      </c>
      <c r="D127" s="210">
        <f t="shared" si="7"/>
        <v>350</v>
      </c>
      <c r="E127" s="197">
        <f t="shared" si="6"/>
        <v>253.75</v>
      </c>
      <c r="G127" s="207">
        <v>175</v>
      </c>
      <c r="H127" s="207">
        <f t="shared" si="4"/>
        <v>350</v>
      </c>
    </row>
    <row r="128" spans="1:8" ht="16.2" thickBot="1" x14ac:dyDescent="0.35">
      <c r="A128" s="194" t="s">
        <v>841</v>
      </c>
      <c r="B128" s="195" t="s">
        <v>142</v>
      </c>
      <c r="C128" s="196" t="str">
        <f t="shared" si="5"/>
        <v>Daisetta, TX</v>
      </c>
      <c r="D128" s="210">
        <f t="shared" si="7"/>
        <v>554</v>
      </c>
      <c r="E128" s="197">
        <f t="shared" si="6"/>
        <v>401.65</v>
      </c>
      <c r="G128" s="207">
        <v>277</v>
      </c>
      <c r="H128" s="207">
        <f t="shared" si="4"/>
        <v>554</v>
      </c>
    </row>
    <row r="129" spans="1:8" ht="16.2" thickBot="1" x14ac:dyDescent="0.35">
      <c r="A129" s="194" t="s">
        <v>842</v>
      </c>
      <c r="B129" s="195" t="s">
        <v>142</v>
      </c>
      <c r="C129" s="196" t="str">
        <f t="shared" si="5"/>
        <v>Dalhart, TX</v>
      </c>
      <c r="D129" s="210">
        <f t="shared" si="7"/>
        <v>800</v>
      </c>
      <c r="E129" s="197">
        <f t="shared" si="6"/>
        <v>580</v>
      </c>
      <c r="G129" s="207">
        <v>419</v>
      </c>
      <c r="H129" s="207">
        <f t="shared" si="4"/>
        <v>838</v>
      </c>
    </row>
    <row r="130" spans="1:8" ht="16.2" thickBot="1" x14ac:dyDescent="0.35">
      <c r="A130" s="194" t="s">
        <v>177</v>
      </c>
      <c r="B130" s="195" t="s">
        <v>142</v>
      </c>
      <c r="C130" s="196" t="str">
        <f t="shared" si="5"/>
        <v>Dallas, TX</v>
      </c>
      <c r="D130" s="210">
        <f t="shared" si="7"/>
        <v>66</v>
      </c>
      <c r="E130" s="197">
        <f t="shared" si="6"/>
        <v>47.85</v>
      </c>
      <c r="G130" s="207">
        <v>33</v>
      </c>
      <c r="H130" s="207">
        <f t="shared" si="4"/>
        <v>66</v>
      </c>
    </row>
    <row r="131" spans="1:8" ht="16.2" thickBot="1" x14ac:dyDescent="0.35">
      <c r="A131" s="194"/>
      <c r="B131" s="195"/>
      <c r="C131" s="200" t="s">
        <v>661</v>
      </c>
      <c r="D131" s="210">
        <f t="shared" si="7"/>
        <v>70</v>
      </c>
      <c r="E131" s="197">
        <f t="shared" si="6"/>
        <v>50.75</v>
      </c>
      <c r="G131" s="207">
        <v>35</v>
      </c>
      <c r="H131" s="207">
        <f t="shared" si="4"/>
        <v>70</v>
      </c>
    </row>
    <row r="132" spans="1:8" ht="16.2" thickBot="1" x14ac:dyDescent="0.35">
      <c r="A132" s="194" t="s">
        <v>843</v>
      </c>
      <c r="B132" s="195" t="s">
        <v>142</v>
      </c>
      <c r="C132" s="196" t="str">
        <f t="shared" si="5"/>
        <v>Danbury, TX</v>
      </c>
      <c r="D132" s="210">
        <f t="shared" si="7"/>
        <v>622</v>
      </c>
      <c r="E132" s="197">
        <f t="shared" si="6"/>
        <v>450.95</v>
      </c>
      <c r="G132" s="207">
        <v>311</v>
      </c>
      <c r="H132" s="207">
        <f t="shared" ref="H132:H196" si="8">SUM(G132*2)</f>
        <v>622</v>
      </c>
    </row>
    <row r="133" spans="1:8" ht="16.2" thickBot="1" x14ac:dyDescent="0.35">
      <c r="A133" s="194" t="s">
        <v>844</v>
      </c>
      <c r="B133" s="195" t="s">
        <v>142</v>
      </c>
      <c r="C133" s="196" t="str">
        <f t="shared" si="5"/>
        <v>Dayton, TX</v>
      </c>
      <c r="D133" s="210">
        <f t="shared" si="7"/>
        <v>540</v>
      </c>
      <c r="E133" s="197">
        <f t="shared" si="6"/>
        <v>391.5</v>
      </c>
      <c r="G133" s="207">
        <v>270</v>
      </c>
      <c r="H133" s="207">
        <f t="shared" si="8"/>
        <v>540</v>
      </c>
    </row>
    <row r="134" spans="1:8" ht="16.2" thickBot="1" x14ac:dyDescent="0.35">
      <c r="A134" s="194" t="s">
        <v>845</v>
      </c>
      <c r="B134" s="195" t="s">
        <v>142</v>
      </c>
      <c r="C134" s="196" t="str">
        <f t="shared" si="5"/>
        <v>Dayton Lakes, TX</v>
      </c>
      <c r="D134" s="210">
        <f t="shared" si="7"/>
        <v>530</v>
      </c>
      <c r="E134" s="197">
        <f t="shared" si="6"/>
        <v>384.25</v>
      </c>
      <c r="G134" s="207">
        <v>265</v>
      </c>
      <c r="H134" s="207">
        <f t="shared" si="8"/>
        <v>530</v>
      </c>
    </row>
    <row r="135" spans="1:8" ht="16.2" thickBot="1" x14ac:dyDescent="0.35">
      <c r="A135" s="194" t="s">
        <v>846</v>
      </c>
      <c r="B135" s="195" t="s">
        <v>142</v>
      </c>
      <c r="C135" s="196" t="str">
        <f t="shared" ref="C135:C199" si="9">$A135&amp;","&amp;" "&amp;$B135</f>
        <v>De Leon, TX</v>
      </c>
      <c r="D135" s="210">
        <f t="shared" si="7"/>
        <v>206</v>
      </c>
      <c r="E135" s="197">
        <f t="shared" ref="E135:E199" si="10">IF($H135&gt;=$D$5,$D$5*$D$2,$H135*$D$2)</f>
        <v>149.35</v>
      </c>
      <c r="G135" s="207">
        <v>103</v>
      </c>
      <c r="H135" s="207">
        <f t="shared" si="8"/>
        <v>206</v>
      </c>
    </row>
    <row r="136" spans="1:8" ht="16.2" thickBot="1" x14ac:dyDescent="0.35">
      <c r="A136" s="194" t="s">
        <v>847</v>
      </c>
      <c r="B136" s="195" t="s">
        <v>142</v>
      </c>
      <c r="C136" s="196" t="str">
        <f t="shared" si="9"/>
        <v>Decatur, TX</v>
      </c>
      <c r="D136" s="210">
        <f t="shared" ref="D136:D199" si="11">IF($H136&gt;=$D$5,800,$H136)</f>
        <v>82</v>
      </c>
      <c r="E136" s="197">
        <f t="shared" si="10"/>
        <v>59.45</v>
      </c>
      <c r="G136" s="207">
        <v>41</v>
      </c>
      <c r="H136" s="207">
        <f t="shared" si="8"/>
        <v>82</v>
      </c>
    </row>
    <row r="137" spans="1:8" ht="16.2" thickBot="1" x14ac:dyDescent="0.35">
      <c r="A137" s="194" t="s">
        <v>848</v>
      </c>
      <c r="B137" s="195" t="s">
        <v>142</v>
      </c>
      <c r="C137" s="196" t="str">
        <f t="shared" si="9"/>
        <v>Deer Park, TX</v>
      </c>
      <c r="D137" s="210">
        <f t="shared" si="11"/>
        <v>562</v>
      </c>
      <c r="E137" s="197">
        <f t="shared" si="10"/>
        <v>407.45</v>
      </c>
      <c r="G137" s="207">
        <v>281</v>
      </c>
      <c r="H137" s="207">
        <f t="shared" si="8"/>
        <v>562</v>
      </c>
    </row>
    <row r="138" spans="1:8" ht="16.2" thickBot="1" x14ac:dyDescent="0.35">
      <c r="A138" s="194" t="s">
        <v>849</v>
      </c>
      <c r="B138" s="195" t="s">
        <v>142</v>
      </c>
      <c r="C138" s="196" t="str">
        <f t="shared" si="9"/>
        <v>Del Rio, TX</v>
      </c>
      <c r="D138" s="210">
        <f t="shared" si="11"/>
        <v>744</v>
      </c>
      <c r="E138" s="197">
        <f t="shared" si="10"/>
        <v>539.4</v>
      </c>
      <c r="G138" s="207">
        <v>372</v>
      </c>
      <c r="H138" s="207">
        <f t="shared" si="8"/>
        <v>744</v>
      </c>
    </row>
    <row r="139" spans="1:8" ht="16.2" thickBot="1" x14ac:dyDescent="0.35">
      <c r="A139" s="194" t="s">
        <v>850</v>
      </c>
      <c r="B139" s="195" t="s">
        <v>142</v>
      </c>
      <c r="C139" s="196" t="str">
        <f t="shared" si="9"/>
        <v>Denison, TX</v>
      </c>
      <c r="D139" s="210">
        <f t="shared" si="11"/>
        <v>202</v>
      </c>
      <c r="E139" s="197">
        <f t="shared" si="10"/>
        <v>146.44999999999999</v>
      </c>
      <c r="G139" s="207">
        <v>101</v>
      </c>
      <c r="H139" s="207">
        <f t="shared" si="8"/>
        <v>202</v>
      </c>
    </row>
    <row r="140" spans="1:8" ht="16.2" thickBot="1" x14ac:dyDescent="0.35">
      <c r="A140" s="199" t="s">
        <v>851</v>
      </c>
      <c r="B140" s="195" t="s">
        <v>142</v>
      </c>
      <c r="C140" s="196" t="str">
        <f t="shared" si="9"/>
        <v>Denton, TX</v>
      </c>
      <c r="D140" s="210">
        <f t="shared" si="11"/>
        <v>76</v>
      </c>
      <c r="E140" s="197">
        <f t="shared" si="10"/>
        <v>55.1</v>
      </c>
      <c r="G140" s="207">
        <v>38</v>
      </c>
      <c r="H140" s="207">
        <f t="shared" si="8"/>
        <v>76</v>
      </c>
    </row>
    <row r="141" spans="1:8" ht="16.2" thickBot="1" x14ac:dyDescent="0.35">
      <c r="A141" s="194" t="s">
        <v>852</v>
      </c>
      <c r="B141" s="195" t="s">
        <v>142</v>
      </c>
      <c r="C141" s="196" t="str">
        <f t="shared" si="9"/>
        <v>Denver City, TX</v>
      </c>
      <c r="D141" s="210">
        <f t="shared" si="11"/>
        <v>708</v>
      </c>
      <c r="E141" s="197">
        <f t="shared" si="10"/>
        <v>513.29999999999995</v>
      </c>
      <c r="G141" s="207">
        <v>354</v>
      </c>
      <c r="H141" s="207">
        <f t="shared" si="8"/>
        <v>708</v>
      </c>
    </row>
    <row r="142" spans="1:8" ht="16.2" thickBot="1" x14ac:dyDescent="0.35">
      <c r="A142" s="194" t="s">
        <v>853</v>
      </c>
      <c r="B142" s="195" t="s">
        <v>142</v>
      </c>
      <c r="C142" s="196" t="str">
        <f t="shared" si="9"/>
        <v>DeSoto, TX</v>
      </c>
      <c r="D142" s="210">
        <f t="shared" si="11"/>
        <v>70</v>
      </c>
      <c r="E142" s="197">
        <f t="shared" si="10"/>
        <v>50.75</v>
      </c>
      <c r="G142" s="207">
        <v>35</v>
      </c>
      <c r="H142" s="207">
        <f t="shared" si="8"/>
        <v>70</v>
      </c>
    </row>
    <row r="143" spans="1:8" ht="16.2" thickBot="1" x14ac:dyDescent="0.35">
      <c r="A143" s="194" t="s">
        <v>184</v>
      </c>
      <c r="B143" s="195" t="s">
        <v>142</v>
      </c>
      <c r="C143" s="196" t="str">
        <f t="shared" si="9"/>
        <v>Detroit, TX</v>
      </c>
      <c r="D143" s="210">
        <f t="shared" si="11"/>
        <v>308</v>
      </c>
      <c r="E143" s="197">
        <f t="shared" si="10"/>
        <v>223.3</v>
      </c>
      <c r="G143" s="207">
        <v>154</v>
      </c>
      <c r="H143" s="207">
        <f t="shared" si="8"/>
        <v>308</v>
      </c>
    </row>
    <row r="144" spans="1:8" ht="16.2" thickBot="1" x14ac:dyDescent="0.35">
      <c r="A144" s="194" t="s">
        <v>854</v>
      </c>
      <c r="B144" s="195" t="s">
        <v>142</v>
      </c>
      <c r="C144" s="196" t="str">
        <f t="shared" si="9"/>
        <v>Devers, TX</v>
      </c>
      <c r="D144" s="210">
        <f t="shared" si="11"/>
        <v>574</v>
      </c>
      <c r="E144" s="197">
        <f t="shared" si="10"/>
        <v>416.15</v>
      </c>
      <c r="G144" s="207">
        <v>287</v>
      </c>
      <c r="H144" s="207">
        <f t="shared" si="8"/>
        <v>574</v>
      </c>
    </row>
    <row r="145" spans="1:8" ht="16.2" thickBot="1" x14ac:dyDescent="0.35">
      <c r="A145" s="194"/>
      <c r="B145" s="195"/>
      <c r="C145" s="200" t="s">
        <v>703</v>
      </c>
      <c r="D145" s="210">
        <f t="shared" si="11"/>
        <v>46</v>
      </c>
      <c r="E145" s="197">
        <f t="shared" si="10"/>
        <v>33.35</v>
      </c>
      <c r="G145" s="207">
        <v>23</v>
      </c>
      <c r="H145" s="207">
        <f t="shared" si="8"/>
        <v>46</v>
      </c>
    </row>
    <row r="146" spans="1:8" ht="16.2" thickBot="1" x14ac:dyDescent="0.35">
      <c r="A146" s="194" t="s">
        <v>855</v>
      </c>
      <c r="B146" s="195" t="s">
        <v>142</v>
      </c>
      <c r="C146" s="196" t="str">
        <f t="shared" si="9"/>
        <v>Dickinson, TX</v>
      </c>
      <c r="D146" s="210">
        <f t="shared" si="11"/>
        <v>584</v>
      </c>
      <c r="E146" s="197">
        <f t="shared" si="10"/>
        <v>423.4</v>
      </c>
      <c r="G146" s="207">
        <v>292</v>
      </c>
      <c r="H146" s="207">
        <f t="shared" si="8"/>
        <v>584</v>
      </c>
    </row>
    <row r="147" spans="1:8" ht="16.2" thickBot="1" x14ac:dyDescent="0.35">
      <c r="A147" s="194" t="s">
        <v>856</v>
      </c>
      <c r="B147" s="195" t="s">
        <v>142</v>
      </c>
      <c r="C147" s="196" t="str">
        <f t="shared" si="9"/>
        <v>Donna, TX</v>
      </c>
      <c r="D147" s="210">
        <f t="shared" si="11"/>
        <v>800</v>
      </c>
      <c r="E147" s="197">
        <f t="shared" si="10"/>
        <v>580</v>
      </c>
      <c r="G147" s="207">
        <v>507</v>
      </c>
      <c r="H147" s="207">
        <f t="shared" si="8"/>
        <v>1014</v>
      </c>
    </row>
    <row r="148" spans="1:8" ht="16.2" thickBot="1" x14ac:dyDescent="0.35">
      <c r="A148" s="194" t="s">
        <v>857</v>
      </c>
      <c r="B148" s="195" t="s">
        <v>142</v>
      </c>
      <c r="C148" s="196" t="str">
        <f t="shared" si="9"/>
        <v>Dripping Springs, TX</v>
      </c>
      <c r="D148" s="210">
        <f t="shared" si="11"/>
        <v>422</v>
      </c>
      <c r="E148" s="197">
        <f t="shared" si="10"/>
        <v>305.95</v>
      </c>
      <c r="G148" s="207">
        <v>211</v>
      </c>
      <c r="H148" s="207">
        <f t="shared" si="8"/>
        <v>422</v>
      </c>
    </row>
    <row r="149" spans="1:8" ht="16.2" thickBot="1" x14ac:dyDescent="0.35">
      <c r="A149" s="194" t="s">
        <v>858</v>
      </c>
      <c r="B149" s="195" t="s">
        <v>142</v>
      </c>
      <c r="C149" s="196" t="str">
        <f t="shared" si="9"/>
        <v>Dublin, TX</v>
      </c>
      <c r="D149" s="210">
        <f t="shared" si="11"/>
        <v>182</v>
      </c>
      <c r="E149" s="197">
        <f t="shared" si="10"/>
        <v>131.94999999999999</v>
      </c>
      <c r="G149" s="207">
        <v>91</v>
      </c>
      <c r="H149" s="207">
        <f t="shared" si="8"/>
        <v>182</v>
      </c>
    </row>
    <row r="150" spans="1:8" ht="16.2" thickBot="1" x14ac:dyDescent="0.35">
      <c r="A150" s="194" t="s">
        <v>859</v>
      </c>
      <c r="B150" s="195" t="s">
        <v>142</v>
      </c>
      <c r="C150" s="196" t="str">
        <f t="shared" si="9"/>
        <v>Dumas, TX</v>
      </c>
      <c r="D150" s="210">
        <f t="shared" si="11"/>
        <v>768</v>
      </c>
      <c r="E150" s="197">
        <f t="shared" si="10"/>
        <v>556.79999999999995</v>
      </c>
      <c r="G150" s="207">
        <v>384</v>
      </c>
      <c r="H150" s="207">
        <f t="shared" si="8"/>
        <v>768</v>
      </c>
    </row>
    <row r="151" spans="1:8" ht="16.2" thickBot="1" x14ac:dyDescent="0.35">
      <c r="A151" s="194" t="s">
        <v>860</v>
      </c>
      <c r="B151" s="195" t="s">
        <v>142</v>
      </c>
      <c r="C151" s="196" t="str">
        <f t="shared" si="9"/>
        <v>Duncanville, TX</v>
      </c>
      <c r="D151" s="210">
        <f t="shared" si="11"/>
        <v>62</v>
      </c>
      <c r="E151" s="197">
        <f t="shared" si="10"/>
        <v>44.95</v>
      </c>
      <c r="G151" s="207">
        <v>31</v>
      </c>
      <c r="H151" s="207">
        <f t="shared" si="8"/>
        <v>62</v>
      </c>
    </row>
    <row r="152" spans="1:8" ht="16.2" thickBot="1" x14ac:dyDescent="0.35">
      <c r="A152" s="194" t="s">
        <v>861</v>
      </c>
      <c r="B152" s="195" t="s">
        <v>142</v>
      </c>
      <c r="C152" s="196" t="str">
        <f t="shared" si="9"/>
        <v>Eagle Pass, TX</v>
      </c>
      <c r="D152" s="210">
        <f t="shared" si="11"/>
        <v>800</v>
      </c>
      <c r="E152" s="197">
        <f t="shared" si="10"/>
        <v>580</v>
      </c>
      <c r="G152" s="207">
        <v>426</v>
      </c>
      <c r="H152" s="207">
        <f t="shared" si="8"/>
        <v>852</v>
      </c>
    </row>
    <row r="153" spans="1:8" ht="16.2" thickBot="1" x14ac:dyDescent="0.35">
      <c r="A153" s="194" t="s">
        <v>862</v>
      </c>
      <c r="B153" s="195" t="s">
        <v>142</v>
      </c>
      <c r="C153" s="196" t="str">
        <f t="shared" si="9"/>
        <v>Early, TX</v>
      </c>
      <c r="D153" s="210">
        <f t="shared" si="11"/>
        <v>272</v>
      </c>
      <c r="E153" s="197">
        <f t="shared" si="10"/>
        <v>197.2</v>
      </c>
      <c r="G153" s="207">
        <v>136</v>
      </c>
      <c r="H153" s="207">
        <f t="shared" si="8"/>
        <v>272</v>
      </c>
    </row>
    <row r="154" spans="1:8" ht="16.2" thickBot="1" x14ac:dyDescent="0.35">
      <c r="A154" s="194" t="s">
        <v>863</v>
      </c>
      <c r="B154" s="195" t="s">
        <v>142</v>
      </c>
      <c r="C154" s="196" t="str">
        <f t="shared" si="9"/>
        <v>Eastland, TX</v>
      </c>
      <c r="D154" s="210">
        <f t="shared" si="11"/>
        <v>190</v>
      </c>
      <c r="E154" s="197">
        <f t="shared" si="10"/>
        <v>137.75</v>
      </c>
      <c r="G154" s="207">
        <v>95</v>
      </c>
      <c r="H154" s="207">
        <f t="shared" si="8"/>
        <v>190</v>
      </c>
    </row>
    <row r="155" spans="1:8" ht="16.2" thickBot="1" x14ac:dyDescent="0.35">
      <c r="A155" s="194" t="s">
        <v>864</v>
      </c>
      <c r="B155" s="195" t="s">
        <v>142</v>
      </c>
      <c r="C155" s="196" t="str">
        <f t="shared" si="9"/>
        <v>Eden, TX</v>
      </c>
      <c r="D155" s="210">
        <f t="shared" si="11"/>
        <v>442</v>
      </c>
      <c r="E155" s="197">
        <f t="shared" si="10"/>
        <v>320.45</v>
      </c>
      <c r="G155" s="207">
        <v>221</v>
      </c>
      <c r="H155" s="207">
        <f t="shared" si="8"/>
        <v>442</v>
      </c>
    </row>
    <row r="156" spans="1:8" ht="16.2" thickBot="1" x14ac:dyDescent="0.35">
      <c r="A156" s="194" t="s">
        <v>865</v>
      </c>
      <c r="B156" s="195" t="s">
        <v>142</v>
      </c>
      <c r="C156" s="196" t="str">
        <f t="shared" si="9"/>
        <v>Edinburg, TX</v>
      </c>
      <c r="D156" s="210">
        <f t="shared" si="11"/>
        <v>800</v>
      </c>
      <c r="E156" s="197">
        <f t="shared" si="10"/>
        <v>580</v>
      </c>
      <c r="G156" s="207">
        <v>497</v>
      </c>
      <c r="H156" s="207">
        <f t="shared" si="8"/>
        <v>994</v>
      </c>
    </row>
    <row r="157" spans="1:8" ht="16.2" thickBot="1" x14ac:dyDescent="0.35">
      <c r="A157" s="194" t="s">
        <v>866</v>
      </c>
      <c r="B157" s="195" t="s">
        <v>142</v>
      </c>
      <c r="C157" s="196" t="str">
        <f t="shared" si="9"/>
        <v>El Campo, TX</v>
      </c>
      <c r="D157" s="210">
        <f t="shared" si="11"/>
        <v>574</v>
      </c>
      <c r="E157" s="197">
        <f t="shared" si="10"/>
        <v>416.15</v>
      </c>
      <c r="G157" s="207">
        <v>287</v>
      </c>
      <c r="H157" s="207">
        <f t="shared" si="8"/>
        <v>574</v>
      </c>
    </row>
    <row r="158" spans="1:8" ht="16.2" thickBot="1" x14ac:dyDescent="0.35">
      <c r="A158" s="194" t="s">
        <v>435</v>
      </c>
      <c r="B158" s="195" t="s">
        <v>142</v>
      </c>
      <c r="C158" s="196" t="str">
        <f t="shared" si="9"/>
        <v>El Paso, TX</v>
      </c>
      <c r="D158" s="210">
        <f t="shared" si="11"/>
        <v>800</v>
      </c>
      <c r="E158" s="197">
        <f t="shared" si="10"/>
        <v>580</v>
      </c>
      <c r="G158" s="207">
        <v>604</v>
      </c>
      <c r="H158" s="207">
        <f t="shared" si="8"/>
        <v>1208</v>
      </c>
    </row>
    <row r="159" spans="1:8" ht="16.2" thickBot="1" x14ac:dyDescent="0.35">
      <c r="A159" s="194" t="s">
        <v>867</v>
      </c>
      <c r="B159" s="195" t="s">
        <v>142</v>
      </c>
      <c r="C159" s="196" t="str">
        <f t="shared" si="9"/>
        <v>Electra, TX</v>
      </c>
      <c r="D159" s="210">
        <f t="shared" si="11"/>
        <v>286</v>
      </c>
      <c r="E159" s="197">
        <f t="shared" si="10"/>
        <v>207.35</v>
      </c>
      <c r="G159" s="207">
        <v>143</v>
      </c>
      <c r="H159" s="207">
        <f t="shared" si="8"/>
        <v>286</v>
      </c>
    </row>
    <row r="160" spans="1:8" ht="16.2" thickBot="1" x14ac:dyDescent="0.35">
      <c r="A160" s="194" t="s">
        <v>868</v>
      </c>
      <c r="B160" s="195" t="s">
        <v>142</v>
      </c>
      <c r="C160" s="196" t="str">
        <f t="shared" si="9"/>
        <v>Elgin, TX</v>
      </c>
      <c r="D160" s="210">
        <f t="shared" si="11"/>
        <v>356</v>
      </c>
      <c r="E160" s="197">
        <f t="shared" si="10"/>
        <v>258.10000000000002</v>
      </c>
      <c r="G160" s="207">
        <v>178</v>
      </c>
      <c r="H160" s="207">
        <f t="shared" si="8"/>
        <v>356</v>
      </c>
    </row>
    <row r="161" spans="1:8" ht="16.2" thickBot="1" x14ac:dyDescent="0.35">
      <c r="A161" s="194" t="s">
        <v>869</v>
      </c>
      <c r="B161" s="195" t="s">
        <v>142</v>
      </c>
      <c r="C161" s="196" t="str">
        <f t="shared" si="9"/>
        <v>Elysian Fields, TX</v>
      </c>
      <c r="D161" s="210">
        <f t="shared" si="11"/>
        <v>390</v>
      </c>
      <c r="E161" s="197">
        <f t="shared" si="10"/>
        <v>282.75</v>
      </c>
      <c r="G161" s="207">
        <v>195</v>
      </c>
      <c r="H161" s="207">
        <f t="shared" si="8"/>
        <v>390</v>
      </c>
    </row>
    <row r="162" spans="1:8" ht="16.2" thickBot="1" x14ac:dyDescent="0.35">
      <c r="A162" s="194" t="s">
        <v>870</v>
      </c>
      <c r="B162" s="195" t="s">
        <v>142</v>
      </c>
      <c r="C162" s="196" t="str">
        <f t="shared" si="9"/>
        <v>Emory, TX</v>
      </c>
      <c r="D162" s="210">
        <f t="shared" si="11"/>
        <v>196</v>
      </c>
      <c r="E162" s="197">
        <f t="shared" si="10"/>
        <v>142.1</v>
      </c>
      <c r="G162" s="207">
        <v>98</v>
      </c>
      <c r="H162" s="207">
        <f t="shared" si="8"/>
        <v>196</v>
      </c>
    </row>
    <row r="163" spans="1:8" ht="16.2" thickBot="1" x14ac:dyDescent="0.35">
      <c r="A163" s="194" t="s">
        <v>871</v>
      </c>
      <c r="B163" s="195" t="s">
        <v>142</v>
      </c>
      <c r="C163" s="196" t="str">
        <f t="shared" si="9"/>
        <v>Ennis, TX</v>
      </c>
      <c r="D163" s="210">
        <f t="shared" si="11"/>
        <v>114</v>
      </c>
      <c r="E163" s="197">
        <f t="shared" si="10"/>
        <v>82.65</v>
      </c>
      <c r="G163" s="207">
        <v>57</v>
      </c>
      <c r="H163" s="207">
        <f t="shared" si="8"/>
        <v>114</v>
      </c>
    </row>
    <row r="164" spans="1:8" ht="16.2" thickBot="1" x14ac:dyDescent="0.35">
      <c r="A164" s="194" t="s">
        <v>872</v>
      </c>
      <c r="B164" s="195" t="s">
        <v>142</v>
      </c>
      <c r="C164" s="196" t="str">
        <f t="shared" si="9"/>
        <v>Eola, TX</v>
      </c>
      <c r="D164" s="210">
        <f t="shared" si="11"/>
        <v>440</v>
      </c>
      <c r="E164" s="197">
        <f t="shared" si="10"/>
        <v>319</v>
      </c>
      <c r="G164" s="207">
        <v>220</v>
      </c>
      <c r="H164" s="207">
        <f t="shared" si="8"/>
        <v>440</v>
      </c>
    </row>
    <row r="165" spans="1:8" ht="16.2" thickBot="1" x14ac:dyDescent="0.35">
      <c r="A165" s="194" t="s">
        <v>873</v>
      </c>
      <c r="B165" s="195" t="s">
        <v>142</v>
      </c>
      <c r="C165" s="196" t="str">
        <f t="shared" si="9"/>
        <v>Euless, TX</v>
      </c>
      <c r="D165" s="210">
        <f t="shared" si="11"/>
        <v>34</v>
      </c>
      <c r="E165" s="197">
        <f t="shared" si="10"/>
        <v>24.65</v>
      </c>
      <c r="G165" s="207">
        <v>17</v>
      </c>
      <c r="H165" s="207">
        <f t="shared" si="8"/>
        <v>34</v>
      </c>
    </row>
    <row r="166" spans="1:8" ht="16.2" thickBot="1" x14ac:dyDescent="0.35">
      <c r="A166" s="194" t="s">
        <v>445</v>
      </c>
      <c r="B166" s="195" t="s">
        <v>142</v>
      </c>
      <c r="C166" s="196" t="str">
        <f t="shared" si="9"/>
        <v>Fairfield, TX</v>
      </c>
      <c r="D166" s="210">
        <f t="shared" si="11"/>
        <v>224</v>
      </c>
      <c r="E166" s="197">
        <f t="shared" si="10"/>
        <v>162.4</v>
      </c>
      <c r="G166" s="207">
        <v>112</v>
      </c>
      <c r="H166" s="207">
        <f t="shared" si="8"/>
        <v>224</v>
      </c>
    </row>
    <row r="167" spans="1:8" ht="16.2" thickBot="1" x14ac:dyDescent="0.35">
      <c r="A167" s="194" t="s">
        <v>874</v>
      </c>
      <c r="B167" s="195" t="s">
        <v>142</v>
      </c>
      <c r="C167" s="196" t="str">
        <f t="shared" si="9"/>
        <v>Farmers Branch, TX</v>
      </c>
      <c r="D167" s="210">
        <f t="shared" si="11"/>
        <v>64</v>
      </c>
      <c r="E167" s="197">
        <f t="shared" si="10"/>
        <v>46.4</v>
      </c>
      <c r="G167" s="207">
        <v>32</v>
      </c>
      <c r="H167" s="207">
        <f t="shared" si="8"/>
        <v>64</v>
      </c>
    </row>
    <row r="168" spans="1:8" ht="16.2" thickBot="1" x14ac:dyDescent="0.35">
      <c r="A168" s="194" t="s">
        <v>875</v>
      </c>
      <c r="B168" s="195" t="s">
        <v>142</v>
      </c>
      <c r="C168" s="196" t="str">
        <f t="shared" si="9"/>
        <v>Farmersville, TX</v>
      </c>
      <c r="D168" s="210">
        <f t="shared" si="11"/>
        <v>148</v>
      </c>
      <c r="E168" s="197">
        <f t="shared" si="10"/>
        <v>107.3</v>
      </c>
      <c r="G168" s="207">
        <v>74</v>
      </c>
      <c r="H168" s="207">
        <f t="shared" si="8"/>
        <v>148</v>
      </c>
    </row>
    <row r="169" spans="1:8" ht="16.2" thickBot="1" x14ac:dyDescent="0.35">
      <c r="A169" s="194" t="s">
        <v>876</v>
      </c>
      <c r="B169" s="195" t="s">
        <v>142</v>
      </c>
      <c r="C169" s="196" t="str">
        <f t="shared" si="9"/>
        <v>Farwell, TX</v>
      </c>
      <c r="D169" s="210">
        <f t="shared" si="11"/>
        <v>800</v>
      </c>
      <c r="E169" s="197">
        <f t="shared" si="10"/>
        <v>580</v>
      </c>
      <c r="G169" s="207">
        <v>407</v>
      </c>
      <c r="H169" s="207">
        <f t="shared" si="8"/>
        <v>814</v>
      </c>
    </row>
    <row r="170" spans="1:8" ht="16.2" thickBot="1" x14ac:dyDescent="0.35">
      <c r="A170" s="194" t="s">
        <v>877</v>
      </c>
      <c r="B170" s="195" t="s">
        <v>142</v>
      </c>
      <c r="C170" s="196" t="str">
        <f t="shared" si="9"/>
        <v>Flatonia, TX</v>
      </c>
      <c r="D170" s="210">
        <f t="shared" si="11"/>
        <v>510</v>
      </c>
      <c r="E170" s="197">
        <f t="shared" si="10"/>
        <v>369.75</v>
      </c>
      <c r="G170" s="207">
        <v>255</v>
      </c>
      <c r="H170" s="207">
        <f t="shared" si="8"/>
        <v>510</v>
      </c>
    </row>
    <row r="171" spans="1:8" ht="16.2" thickBot="1" x14ac:dyDescent="0.35">
      <c r="A171" s="194" t="s">
        <v>878</v>
      </c>
      <c r="B171" s="195" t="s">
        <v>142</v>
      </c>
      <c r="C171" s="196" t="str">
        <f t="shared" si="9"/>
        <v>Flower Mound, TX</v>
      </c>
      <c r="D171" s="210">
        <f t="shared" si="11"/>
        <v>66</v>
      </c>
      <c r="E171" s="197">
        <f t="shared" si="10"/>
        <v>47.85</v>
      </c>
      <c r="G171" s="207">
        <v>33</v>
      </c>
      <c r="H171" s="207">
        <f t="shared" si="8"/>
        <v>66</v>
      </c>
    </row>
    <row r="172" spans="1:8" ht="16.2" thickBot="1" x14ac:dyDescent="0.35">
      <c r="A172" s="194" t="s">
        <v>879</v>
      </c>
      <c r="B172" s="195" t="s">
        <v>142</v>
      </c>
      <c r="C172" s="196" t="str">
        <f t="shared" si="9"/>
        <v>Forney, TX</v>
      </c>
      <c r="D172" s="210">
        <f t="shared" si="11"/>
        <v>106</v>
      </c>
      <c r="E172" s="197">
        <f t="shared" si="10"/>
        <v>76.849999999999994</v>
      </c>
      <c r="G172" s="207">
        <v>53</v>
      </c>
      <c r="H172" s="207">
        <f t="shared" si="8"/>
        <v>106</v>
      </c>
    </row>
    <row r="173" spans="1:8" ht="16.2" thickBot="1" x14ac:dyDescent="0.35">
      <c r="A173" s="194" t="s">
        <v>880</v>
      </c>
      <c r="B173" s="195" t="s">
        <v>142</v>
      </c>
      <c r="C173" s="196" t="str">
        <f t="shared" si="9"/>
        <v>Fort Davis, TX</v>
      </c>
      <c r="D173" s="210">
        <f t="shared" si="11"/>
        <v>800</v>
      </c>
      <c r="E173" s="197">
        <f t="shared" si="10"/>
        <v>580</v>
      </c>
      <c r="G173" s="207">
        <v>469</v>
      </c>
      <c r="H173" s="207">
        <f t="shared" si="8"/>
        <v>938</v>
      </c>
    </row>
    <row r="174" spans="1:8" ht="16.2" thickBot="1" x14ac:dyDescent="0.35">
      <c r="A174" s="194" t="s">
        <v>881</v>
      </c>
      <c r="B174" s="195" t="s">
        <v>142</v>
      </c>
      <c r="C174" s="196" t="str">
        <f t="shared" si="9"/>
        <v>Fort Hood , TX</v>
      </c>
      <c r="D174" s="210">
        <f t="shared" si="11"/>
        <v>304</v>
      </c>
      <c r="E174" s="197">
        <f t="shared" si="10"/>
        <v>220.4</v>
      </c>
      <c r="G174" s="207">
        <v>152</v>
      </c>
      <c r="H174" s="207">
        <f t="shared" si="8"/>
        <v>304</v>
      </c>
    </row>
    <row r="175" spans="1:8" ht="16.2" thickBot="1" x14ac:dyDescent="0.35">
      <c r="A175" s="194" t="s">
        <v>882</v>
      </c>
      <c r="B175" s="195" t="s">
        <v>142</v>
      </c>
      <c r="C175" s="196" t="str">
        <f t="shared" si="9"/>
        <v>Fort Stockton, TX</v>
      </c>
      <c r="D175" s="210">
        <f t="shared" si="11"/>
        <v>800</v>
      </c>
      <c r="E175" s="197">
        <f t="shared" si="10"/>
        <v>580</v>
      </c>
      <c r="G175" s="207">
        <v>403</v>
      </c>
      <c r="H175" s="207">
        <f t="shared" si="8"/>
        <v>806</v>
      </c>
    </row>
    <row r="176" spans="1:8" ht="16.2" thickBot="1" x14ac:dyDescent="0.35">
      <c r="A176" s="194" t="s">
        <v>560</v>
      </c>
      <c r="B176" s="195" t="s">
        <v>142</v>
      </c>
      <c r="C176" s="196" t="str">
        <f t="shared" si="9"/>
        <v>Franklin, TX</v>
      </c>
      <c r="D176" s="210">
        <f t="shared" si="11"/>
        <v>294</v>
      </c>
      <c r="E176" s="197">
        <f t="shared" si="10"/>
        <v>213.15</v>
      </c>
      <c r="G176" s="207">
        <v>147</v>
      </c>
      <c r="H176" s="207">
        <f t="shared" si="8"/>
        <v>294</v>
      </c>
    </row>
    <row r="177" spans="1:8" ht="16.2" thickBot="1" x14ac:dyDescent="0.35">
      <c r="A177" s="194" t="s">
        <v>662</v>
      </c>
      <c r="B177" s="195" t="s">
        <v>142</v>
      </c>
      <c r="C177" s="196" t="str">
        <f t="shared" si="9"/>
        <v>Fredericksburg, TX</v>
      </c>
      <c r="D177" s="210">
        <f t="shared" si="11"/>
        <v>456</v>
      </c>
      <c r="E177" s="197">
        <f t="shared" si="10"/>
        <v>330.6</v>
      </c>
      <c r="G177" s="207">
        <v>228</v>
      </c>
      <c r="H177" s="207">
        <f t="shared" si="8"/>
        <v>456</v>
      </c>
    </row>
    <row r="178" spans="1:8" ht="16.2" thickBot="1" x14ac:dyDescent="0.35">
      <c r="A178" s="194" t="s">
        <v>883</v>
      </c>
      <c r="B178" s="195" t="s">
        <v>142</v>
      </c>
      <c r="C178" s="196" t="str">
        <f t="shared" si="9"/>
        <v>Freeport, TX</v>
      </c>
      <c r="D178" s="210">
        <f t="shared" si="11"/>
        <v>650</v>
      </c>
      <c r="E178" s="197">
        <f t="shared" si="10"/>
        <v>471.25</v>
      </c>
      <c r="G178" s="207">
        <v>325</v>
      </c>
      <c r="H178" s="207">
        <f t="shared" si="8"/>
        <v>650</v>
      </c>
    </row>
    <row r="179" spans="1:8" ht="16.2" thickBot="1" x14ac:dyDescent="0.35">
      <c r="A179" s="194" t="s">
        <v>884</v>
      </c>
      <c r="B179" s="195" t="s">
        <v>142</v>
      </c>
      <c r="C179" s="196" t="str">
        <f t="shared" si="9"/>
        <v>Friendswood, TX</v>
      </c>
      <c r="D179" s="210">
        <f t="shared" si="11"/>
        <v>568</v>
      </c>
      <c r="E179" s="197">
        <f t="shared" si="10"/>
        <v>411.8</v>
      </c>
      <c r="G179" s="207">
        <v>284</v>
      </c>
      <c r="H179" s="207">
        <f t="shared" si="8"/>
        <v>568</v>
      </c>
    </row>
    <row r="180" spans="1:8" ht="16.2" thickBot="1" x14ac:dyDescent="0.35">
      <c r="A180" s="194" t="s">
        <v>885</v>
      </c>
      <c r="B180" s="195" t="s">
        <v>142</v>
      </c>
      <c r="C180" s="196" t="str">
        <f t="shared" si="9"/>
        <v>Frisco, TX</v>
      </c>
      <c r="D180" s="210">
        <f t="shared" si="11"/>
        <v>96</v>
      </c>
      <c r="E180" s="197">
        <f t="shared" si="10"/>
        <v>69.599999999999994</v>
      </c>
      <c r="G180" s="207">
        <v>48</v>
      </c>
      <c r="H180" s="207">
        <f t="shared" si="8"/>
        <v>96</v>
      </c>
    </row>
    <row r="181" spans="1:8" ht="16.2" thickBot="1" x14ac:dyDescent="0.35">
      <c r="A181" s="194" t="s">
        <v>886</v>
      </c>
      <c r="B181" s="195" t="s">
        <v>142</v>
      </c>
      <c r="C181" s="196" t="str">
        <f t="shared" si="9"/>
        <v>Fritch, TX</v>
      </c>
      <c r="D181" s="210">
        <f t="shared" si="11"/>
        <v>720</v>
      </c>
      <c r="E181" s="197">
        <f t="shared" si="10"/>
        <v>522</v>
      </c>
      <c r="G181" s="207">
        <v>360</v>
      </c>
      <c r="H181" s="207">
        <f t="shared" si="8"/>
        <v>720</v>
      </c>
    </row>
    <row r="182" spans="1:8" ht="16.2" thickBot="1" x14ac:dyDescent="0.35">
      <c r="A182" s="194" t="s">
        <v>887</v>
      </c>
      <c r="B182" s="195" t="s">
        <v>142</v>
      </c>
      <c r="C182" s="196" t="str">
        <f t="shared" si="9"/>
        <v>Fulshear, TX</v>
      </c>
      <c r="D182" s="210">
        <f t="shared" si="11"/>
        <v>500</v>
      </c>
      <c r="E182" s="197">
        <f t="shared" si="10"/>
        <v>362.5</v>
      </c>
      <c r="G182" s="207">
        <v>250</v>
      </c>
      <c r="H182" s="207">
        <f t="shared" si="8"/>
        <v>500</v>
      </c>
    </row>
    <row r="183" spans="1:8" ht="16.2" thickBot="1" x14ac:dyDescent="0.35">
      <c r="A183" s="194" t="s">
        <v>888</v>
      </c>
      <c r="B183" s="195" t="s">
        <v>142</v>
      </c>
      <c r="C183" s="196" t="str">
        <f t="shared" si="9"/>
        <v>Gainesville, TX</v>
      </c>
      <c r="D183" s="210">
        <f t="shared" si="11"/>
        <v>130</v>
      </c>
      <c r="E183" s="197">
        <f t="shared" si="10"/>
        <v>94.25</v>
      </c>
      <c r="G183" s="207">
        <v>65</v>
      </c>
      <c r="H183" s="207">
        <f t="shared" si="8"/>
        <v>130</v>
      </c>
    </row>
    <row r="184" spans="1:8" ht="16.2" thickBot="1" x14ac:dyDescent="0.35">
      <c r="A184" s="194" t="s">
        <v>205</v>
      </c>
      <c r="B184" s="195" t="s">
        <v>142</v>
      </c>
      <c r="C184" s="196" t="str">
        <f t="shared" si="9"/>
        <v>Galveston, TX</v>
      </c>
      <c r="D184" s="210">
        <f t="shared" si="11"/>
        <v>622</v>
      </c>
      <c r="E184" s="197">
        <f t="shared" si="10"/>
        <v>450.95</v>
      </c>
      <c r="G184" s="207">
        <v>311</v>
      </c>
      <c r="H184" s="207">
        <f t="shared" si="8"/>
        <v>622</v>
      </c>
    </row>
    <row r="185" spans="1:8" ht="16.2" thickBot="1" x14ac:dyDescent="0.35">
      <c r="A185" s="194" t="s">
        <v>889</v>
      </c>
      <c r="B185" s="195" t="s">
        <v>142</v>
      </c>
      <c r="C185" s="196" t="str">
        <f t="shared" si="9"/>
        <v>Garden Ridge, TX</v>
      </c>
      <c r="D185" s="210">
        <f t="shared" si="11"/>
        <v>504</v>
      </c>
      <c r="E185" s="197">
        <f t="shared" si="10"/>
        <v>365.4</v>
      </c>
      <c r="G185" s="207">
        <v>252</v>
      </c>
      <c r="H185" s="207">
        <f t="shared" si="8"/>
        <v>504</v>
      </c>
    </row>
    <row r="186" spans="1:8" ht="16.2" thickBot="1" x14ac:dyDescent="0.35">
      <c r="A186" s="199" t="s">
        <v>407</v>
      </c>
      <c r="B186" s="195" t="s">
        <v>142</v>
      </c>
      <c r="C186" s="196" t="str">
        <f t="shared" si="9"/>
        <v>Garland, TX</v>
      </c>
      <c r="D186" s="210">
        <f t="shared" si="11"/>
        <v>96</v>
      </c>
      <c r="E186" s="197">
        <f t="shared" si="10"/>
        <v>69.599999999999994</v>
      </c>
      <c r="G186" s="207">
        <v>48</v>
      </c>
      <c r="H186" s="207">
        <f t="shared" si="8"/>
        <v>96</v>
      </c>
    </row>
    <row r="187" spans="1:8" ht="16.2" thickBot="1" x14ac:dyDescent="0.35">
      <c r="A187" s="194" t="s">
        <v>890</v>
      </c>
      <c r="B187" s="195" t="s">
        <v>142</v>
      </c>
      <c r="C187" s="196" t="str">
        <f t="shared" si="9"/>
        <v>Gatesville, TX</v>
      </c>
      <c r="D187" s="210">
        <f t="shared" si="11"/>
        <v>256</v>
      </c>
      <c r="E187" s="197">
        <f t="shared" si="10"/>
        <v>185.6</v>
      </c>
      <c r="G187" s="207">
        <v>128</v>
      </c>
      <c r="H187" s="207">
        <f t="shared" si="8"/>
        <v>256</v>
      </c>
    </row>
    <row r="188" spans="1:8" ht="16.2" thickBot="1" x14ac:dyDescent="0.35">
      <c r="A188" s="194" t="s">
        <v>891</v>
      </c>
      <c r="B188" s="195" t="s">
        <v>142</v>
      </c>
      <c r="C188" s="196" t="str">
        <f t="shared" si="9"/>
        <v>Georgetown, TX</v>
      </c>
      <c r="D188" s="210">
        <f t="shared" si="11"/>
        <v>324</v>
      </c>
      <c r="E188" s="197">
        <f t="shared" si="10"/>
        <v>234.9</v>
      </c>
      <c r="G188" s="207">
        <v>162</v>
      </c>
      <c r="H188" s="207">
        <f t="shared" si="8"/>
        <v>324</v>
      </c>
    </row>
    <row r="189" spans="1:8" ht="16.2" thickBot="1" x14ac:dyDescent="0.35">
      <c r="A189" s="194" t="s">
        <v>892</v>
      </c>
      <c r="B189" s="195" t="s">
        <v>142</v>
      </c>
      <c r="C189" s="196" t="str">
        <f t="shared" si="9"/>
        <v>Giddings, TX</v>
      </c>
      <c r="D189" s="210">
        <f t="shared" si="11"/>
        <v>406</v>
      </c>
      <c r="E189" s="197">
        <f t="shared" si="10"/>
        <v>294.35000000000002</v>
      </c>
      <c r="G189" s="207">
        <v>203</v>
      </c>
      <c r="H189" s="207">
        <f t="shared" si="8"/>
        <v>406</v>
      </c>
    </row>
    <row r="190" spans="1:8" ht="16.2" thickBot="1" x14ac:dyDescent="0.35">
      <c r="A190" s="194" t="s">
        <v>893</v>
      </c>
      <c r="B190" s="195" t="s">
        <v>142</v>
      </c>
      <c r="C190" s="196" t="str">
        <f t="shared" si="9"/>
        <v>Gilmer, TX</v>
      </c>
      <c r="D190" s="210">
        <f t="shared" si="11"/>
        <v>316</v>
      </c>
      <c r="E190" s="197">
        <f t="shared" si="10"/>
        <v>229.1</v>
      </c>
      <c r="G190" s="207">
        <v>158</v>
      </c>
      <c r="H190" s="207">
        <f t="shared" si="8"/>
        <v>316</v>
      </c>
    </row>
    <row r="191" spans="1:8" ht="16.2" thickBot="1" x14ac:dyDescent="0.35">
      <c r="A191" s="194" t="s">
        <v>663</v>
      </c>
      <c r="B191" s="195" t="s">
        <v>142</v>
      </c>
      <c r="C191" s="196" t="str">
        <f t="shared" si="9"/>
        <v>Glen Rose, TX</v>
      </c>
      <c r="D191" s="210">
        <f t="shared" si="11"/>
        <v>108</v>
      </c>
      <c r="E191" s="197">
        <f t="shared" si="10"/>
        <v>78.3</v>
      </c>
      <c r="G191" s="207">
        <v>54</v>
      </c>
      <c r="H191" s="207">
        <f t="shared" si="8"/>
        <v>108</v>
      </c>
    </row>
    <row r="192" spans="1:8" ht="16.2" thickBot="1" x14ac:dyDescent="0.35">
      <c r="A192" s="194" t="s">
        <v>894</v>
      </c>
      <c r="B192" s="195" t="s">
        <v>142</v>
      </c>
      <c r="C192" s="196" t="str">
        <f t="shared" si="9"/>
        <v>Glenn Heights, TX</v>
      </c>
      <c r="D192" s="210">
        <f t="shared" si="11"/>
        <v>84</v>
      </c>
      <c r="E192" s="197">
        <f t="shared" si="10"/>
        <v>60.9</v>
      </c>
      <c r="G192" s="207">
        <v>42</v>
      </c>
      <c r="H192" s="207">
        <f t="shared" si="8"/>
        <v>84</v>
      </c>
    </row>
    <row r="193" spans="1:8" ht="16.2" thickBot="1" x14ac:dyDescent="0.35">
      <c r="A193" s="194" t="s">
        <v>895</v>
      </c>
      <c r="B193" s="195" t="s">
        <v>142</v>
      </c>
      <c r="C193" s="196" t="str">
        <f t="shared" si="9"/>
        <v>Goliad, TX</v>
      </c>
      <c r="D193" s="210">
        <f t="shared" si="11"/>
        <v>630</v>
      </c>
      <c r="E193" s="197">
        <f t="shared" si="10"/>
        <v>456.75</v>
      </c>
      <c r="G193" s="207">
        <v>315</v>
      </c>
      <c r="H193" s="207">
        <f t="shared" si="8"/>
        <v>630</v>
      </c>
    </row>
    <row r="194" spans="1:8" ht="16.2" thickBot="1" x14ac:dyDescent="0.35">
      <c r="A194" s="194" t="s">
        <v>896</v>
      </c>
      <c r="B194" s="195" t="s">
        <v>142</v>
      </c>
      <c r="C194" s="196" t="str">
        <f t="shared" si="9"/>
        <v>Gonzales, TX</v>
      </c>
      <c r="D194" s="210">
        <f t="shared" si="11"/>
        <v>502</v>
      </c>
      <c r="E194" s="197">
        <f t="shared" si="10"/>
        <v>363.95</v>
      </c>
      <c r="G194" s="207">
        <v>251</v>
      </c>
      <c r="H194" s="207">
        <f t="shared" si="8"/>
        <v>502</v>
      </c>
    </row>
    <row r="195" spans="1:8" ht="16.2" thickBot="1" x14ac:dyDescent="0.35">
      <c r="A195" s="194" t="s">
        <v>897</v>
      </c>
      <c r="B195" s="195" t="s">
        <v>142</v>
      </c>
      <c r="C195" s="196" t="str">
        <f t="shared" si="9"/>
        <v>Gordon, TX</v>
      </c>
      <c r="D195" s="210">
        <f t="shared" si="11"/>
        <v>132</v>
      </c>
      <c r="E195" s="197">
        <f t="shared" si="10"/>
        <v>95.7</v>
      </c>
      <c r="G195" s="207">
        <v>66</v>
      </c>
      <c r="H195" s="207">
        <f t="shared" si="8"/>
        <v>132</v>
      </c>
    </row>
    <row r="196" spans="1:8" ht="16.2" thickBot="1" x14ac:dyDescent="0.35">
      <c r="A196" s="199" t="s">
        <v>898</v>
      </c>
      <c r="B196" s="195" t="s">
        <v>142</v>
      </c>
      <c r="C196" s="196" t="str">
        <f t="shared" si="9"/>
        <v>Graham , TX</v>
      </c>
      <c r="D196" s="210">
        <f t="shared" si="11"/>
        <v>180</v>
      </c>
      <c r="E196" s="197">
        <f t="shared" si="10"/>
        <v>130.5</v>
      </c>
      <c r="G196" s="207">
        <v>90</v>
      </c>
      <c r="H196" s="207">
        <f t="shared" si="8"/>
        <v>180</v>
      </c>
    </row>
    <row r="197" spans="1:8" ht="16.2" thickBot="1" x14ac:dyDescent="0.35">
      <c r="A197" s="194" t="s">
        <v>899</v>
      </c>
      <c r="B197" s="195" t="s">
        <v>142</v>
      </c>
      <c r="C197" s="196" t="str">
        <f t="shared" si="9"/>
        <v>Granbury, TX</v>
      </c>
      <c r="D197" s="210">
        <f t="shared" si="11"/>
        <v>76</v>
      </c>
      <c r="E197" s="197">
        <f t="shared" si="10"/>
        <v>55.1</v>
      </c>
      <c r="G197" s="207">
        <v>38</v>
      </c>
      <c r="H197" s="207">
        <f t="shared" ref="H197:H261" si="12">SUM(G197*2)</f>
        <v>76</v>
      </c>
    </row>
    <row r="198" spans="1:8" ht="16.2" thickBot="1" x14ac:dyDescent="0.35">
      <c r="A198" s="194" t="s">
        <v>900</v>
      </c>
      <c r="B198" s="195" t="s">
        <v>142</v>
      </c>
      <c r="C198" s="196" t="str">
        <f t="shared" si="9"/>
        <v>Grand Prairie, TX</v>
      </c>
      <c r="D198" s="210">
        <f t="shared" si="11"/>
        <v>42</v>
      </c>
      <c r="E198" s="197">
        <f t="shared" si="10"/>
        <v>30.45</v>
      </c>
      <c r="G198" s="207">
        <v>21</v>
      </c>
      <c r="H198" s="207">
        <f t="shared" si="12"/>
        <v>42</v>
      </c>
    </row>
    <row r="199" spans="1:8" ht="16.2" thickBot="1" x14ac:dyDescent="0.35">
      <c r="A199" s="194" t="s">
        <v>901</v>
      </c>
      <c r="B199" s="195" t="s">
        <v>142</v>
      </c>
      <c r="C199" s="196" t="str">
        <f t="shared" si="9"/>
        <v>Grapeland, TX</v>
      </c>
      <c r="D199" s="210">
        <f t="shared" si="11"/>
        <v>322</v>
      </c>
      <c r="E199" s="197">
        <f t="shared" si="10"/>
        <v>233.45</v>
      </c>
      <c r="G199" s="207">
        <v>161</v>
      </c>
      <c r="H199" s="207">
        <f t="shared" si="12"/>
        <v>322</v>
      </c>
    </row>
    <row r="200" spans="1:8" ht="16.2" thickBot="1" x14ac:dyDescent="0.35">
      <c r="A200" s="194" t="s">
        <v>664</v>
      </c>
      <c r="B200" s="195" t="s">
        <v>142</v>
      </c>
      <c r="C200" s="196" t="str">
        <f t="shared" ref="C200:C264" si="13">$A200&amp;","&amp;" "&amp;$B200</f>
        <v>Grapevine, TX</v>
      </c>
      <c r="D200" s="210">
        <f t="shared" ref="D200:D264" si="14">IF($H200&gt;=$D$5,800,$H200)</f>
        <v>48</v>
      </c>
      <c r="E200" s="197">
        <f t="shared" ref="E200:E264" si="15">IF($H200&gt;=$D$5,$D$5*$D$2,$H200*$D$2)</f>
        <v>34.799999999999997</v>
      </c>
      <c r="G200" s="207">
        <v>24</v>
      </c>
      <c r="H200" s="207">
        <f t="shared" si="12"/>
        <v>48</v>
      </c>
    </row>
    <row r="201" spans="1:8" ht="16.2" thickBot="1" x14ac:dyDescent="0.35">
      <c r="A201" s="194" t="s">
        <v>902</v>
      </c>
      <c r="B201" s="195" t="s">
        <v>142</v>
      </c>
      <c r="C201" s="196" t="str">
        <f t="shared" si="13"/>
        <v>Hale Center, TX</v>
      </c>
      <c r="D201" s="210">
        <f t="shared" si="14"/>
        <v>658</v>
      </c>
      <c r="E201" s="197">
        <f t="shared" si="15"/>
        <v>477.05</v>
      </c>
      <c r="G201" s="207">
        <v>329</v>
      </c>
      <c r="H201" s="207">
        <f t="shared" si="12"/>
        <v>658</v>
      </c>
    </row>
    <row r="202" spans="1:8" ht="16.2" thickBot="1" x14ac:dyDescent="0.35">
      <c r="A202" s="194" t="s">
        <v>903</v>
      </c>
      <c r="B202" s="195" t="s">
        <v>142</v>
      </c>
      <c r="C202" s="196" t="str">
        <f t="shared" si="13"/>
        <v>Hallettsville, TX</v>
      </c>
      <c r="D202" s="210">
        <f t="shared" si="14"/>
        <v>514</v>
      </c>
      <c r="E202" s="197">
        <f t="shared" si="15"/>
        <v>372.65</v>
      </c>
      <c r="G202" s="207">
        <v>257</v>
      </c>
      <c r="H202" s="207">
        <f t="shared" si="12"/>
        <v>514</v>
      </c>
    </row>
    <row r="203" spans="1:8" ht="16.2" thickBot="1" x14ac:dyDescent="0.35">
      <c r="A203" s="194" t="s">
        <v>904</v>
      </c>
      <c r="B203" s="195" t="s">
        <v>142</v>
      </c>
      <c r="C203" s="196" t="str">
        <f t="shared" si="13"/>
        <v>Hallsville, TX</v>
      </c>
      <c r="D203" s="210">
        <f t="shared" si="14"/>
        <v>340</v>
      </c>
      <c r="E203" s="197">
        <f t="shared" si="15"/>
        <v>246.5</v>
      </c>
      <c r="G203" s="207">
        <v>170</v>
      </c>
      <c r="H203" s="207">
        <f t="shared" si="12"/>
        <v>340</v>
      </c>
    </row>
    <row r="204" spans="1:8" ht="16.2" thickBot="1" x14ac:dyDescent="0.35">
      <c r="A204" s="194" t="s">
        <v>905</v>
      </c>
      <c r="B204" s="195" t="s">
        <v>142</v>
      </c>
      <c r="C204" s="196" t="str">
        <f t="shared" si="13"/>
        <v>Haltom City, TX</v>
      </c>
      <c r="D204" s="210">
        <f t="shared" si="14"/>
        <v>14</v>
      </c>
      <c r="E204" s="197">
        <f t="shared" si="15"/>
        <v>10.15</v>
      </c>
      <c r="G204" s="207">
        <v>7</v>
      </c>
      <c r="H204" s="207">
        <f t="shared" si="12"/>
        <v>14</v>
      </c>
    </row>
    <row r="205" spans="1:8" ht="16.2" thickBot="1" x14ac:dyDescent="0.35">
      <c r="A205" s="194" t="s">
        <v>214</v>
      </c>
      <c r="B205" s="195" t="s">
        <v>142</v>
      </c>
      <c r="C205" s="196" t="str">
        <f t="shared" si="13"/>
        <v>Hamilton, TX</v>
      </c>
      <c r="D205" s="210">
        <f t="shared" si="14"/>
        <v>202</v>
      </c>
      <c r="E205" s="197">
        <f t="shared" si="15"/>
        <v>146.44999999999999</v>
      </c>
      <c r="G205" s="207">
        <v>101</v>
      </c>
      <c r="H205" s="207">
        <f t="shared" si="12"/>
        <v>202</v>
      </c>
    </row>
    <row r="206" spans="1:8" ht="16.2" thickBot="1" x14ac:dyDescent="0.35">
      <c r="A206" s="194" t="s">
        <v>906</v>
      </c>
      <c r="B206" s="195" t="s">
        <v>142</v>
      </c>
      <c r="C206" s="196" t="str">
        <f t="shared" si="13"/>
        <v>Hardin, TX</v>
      </c>
      <c r="D206" s="210">
        <f t="shared" si="14"/>
        <v>534</v>
      </c>
      <c r="E206" s="197">
        <f t="shared" si="15"/>
        <v>387.15</v>
      </c>
      <c r="G206" s="207">
        <v>267</v>
      </c>
      <c r="H206" s="207">
        <f t="shared" si="12"/>
        <v>534</v>
      </c>
    </row>
    <row r="207" spans="1:8" ht="16.2" thickBot="1" x14ac:dyDescent="0.35">
      <c r="A207" s="194" t="s">
        <v>907</v>
      </c>
      <c r="B207" s="195" t="s">
        <v>142</v>
      </c>
      <c r="C207" s="196" t="str">
        <f t="shared" si="13"/>
        <v>Harker Heights, TX</v>
      </c>
      <c r="D207" s="210">
        <f t="shared" si="14"/>
        <v>286</v>
      </c>
      <c r="E207" s="197">
        <f t="shared" si="15"/>
        <v>207.35</v>
      </c>
      <c r="G207" s="207">
        <v>143</v>
      </c>
      <c r="H207" s="207">
        <f t="shared" si="12"/>
        <v>286</v>
      </c>
    </row>
    <row r="208" spans="1:8" ht="16.2" thickBot="1" x14ac:dyDescent="0.35">
      <c r="A208" s="194" t="s">
        <v>908</v>
      </c>
      <c r="B208" s="195" t="s">
        <v>142</v>
      </c>
      <c r="C208" s="196" t="str">
        <f t="shared" si="13"/>
        <v>Harleton, TX</v>
      </c>
      <c r="D208" s="210">
        <f t="shared" si="14"/>
        <v>358</v>
      </c>
      <c r="E208" s="197">
        <f t="shared" si="15"/>
        <v>259.55</v>
      </c>
      <c r="G208" s="207">
        <v>179</v>
      </c>
      <c r="H208" s="207">
        <f t="shared" si="12"/>
        <v>358</v>
      </c>
    </row>
    <row r="209" spans="1:8" ht="16.2" thickBot="1" x14ac:dyDescent="0.35">
      <c r="A209" s="194" t="s">
        <v>909</v>
      </c>
      <c r="B209" s="195" t="s">
        <v>142</v>
      </c>
      <c r="C209" s="196" t="str">
        <f t="shared" si="13"/>
        <v>Harlingen, TX</v>
      </c>
      <c r="D209" s="210">
        <f t="shared" si="14"/>
        <v>800</v>
      </c>
      <c r="E209" s="197">
        <f t="shared" si="15"/>
        <v>580</v>
      </c>
      <c r="G209" s="207">
        <v>498</v>
      </c>
      <c r="H209" s="207">
        <f t="shared" si="12"/>
        <v>996</v>
      </c>
    </row>
    <row r="210" spans="1:8" ht="16.2" thickBot="1" x14ac:dyDescent="0.35">
      <c r="A210" s="194" t="s">
        <v>910</v>
      </c>
      <c r="B210" s="195" t="s">
        <v>142</v>
      </c>
      <c r="C210" s="196" t="str">
        <f t="shared" si="13"/>
        <v>Haskell, TX</v>
      </c>
      <c r="D210" s="210">
        <f t="shared" si="14"/>
        <v>324</v>
      </c>
      <c r="E210" s="197">
        <f t="shared" si="15"/>
        <v>234.9</v>
      </c>
      <c r="G210" s="207">
        <v>162</v>
      </c>
      <c r="H210" s="207">
        <f t="shared" si="12"/>
        <v>324</v>
      </c>
    </row>
    <row r="211" spans="1:8" ht="16.2" thickBot="1" x14ac:dyDescent="0.35">
      <c r="A211" s="194" t="s">
        <v>911</v>
      </c>
      <c r="B211" s="195" t="s">
        <v>142</v>
      </c>
      <c r="C211" s="196" t="str">
        <f t="shared" si="13"/>
        <v>Hearne, TX</v>
      </c>
      <c r="D211" s="210">
        <f t="shared" si="14"/>
        <v>298</v>
      </c>
      <c r="E211" s="197">
        <f t="shared" si="15"/>
        <v>216.05</v>
      </c>
      <c r="G211" s="207">
        <v>149</v>
      </c>
      <c r="H211" s="207">
        <f t="shared" si="12"/>
        <v>298</v>
      </c>
    </row>
    <row r="212" spans="1:8" ht="16.2" thickBot="1" x14ac:dyDescent="0.35">
      <c r="A212" s="194" t="s">
        <v>912</v>
      </c>
      <c r="B212" s="195" t="s">
        <v>142</v>
      </c>
      <c r="C212" s="196" t="str">
        <f t="shared" si="13"/>
        <v>Hempstead, TX</v>
      </c>
      <c r="D212" s="210">
        <f t="shared" si="14"/>
        <v>434</v>
      </c>
      <c r="E212" s="197">
        <f t="shared" si="15"/>
        <v>314.64999999999998</v>
      </c>
      <c r="G212" s="207">
        <v>217</v>
      </c>
      <c r="H212" s="207">
        <f t="shared" si="12"/>
        <v>434</v>
      </c>
    </row>
    <row r="213" spans="1:8" ht="16.2" thickBot="1" x14ac:dyDescent="0.35">
      <c r="A213" s="194" t="s">
        <v>665</v>
      </c>
      <c r="B213" s="195" t="s">
        <v>142</v>
      </c>
      <c r="C213" s="196" t="str">
        <f t="shared" si="13"/>
        <v>Henderson, TX</v>
      </c>
      <c r="D213" s="210">
        <f t="shared" si="14"/>
        <v>340</v>
      </c>
      <c r="E213" s="197">
        <f t="shared" si="15"/>
        <v>246.5</v>
      </c>
      <c r="G213" s="207">
        <v>170</v>
      </c>
      <c r="H213" s="207">
        <f t="shared" si="12"/>
        <v>340</v>
      </c>
    </row>
    <row r="214" spans="1:8" ht="16.2" thickBot="1" x14ac:dyDescent="0.35">
      <c r="A214" s="194" t="s">
        <v>913</v>
      </c>
      <c r="B214" s="195" t="s">
        <v>142</v>
      </c>
      <c r="C214" s="196" t="str">
        <f t="shared" si="13"/>
        <v>Hewitt, TX</v>
      </c>
      <c r="D214" s="210">
        <f t="shared" si="14"/>
        <v>194</v>
      </c>
      <c r="E214" s="197">
        <f t="shared" si="15"/>
        <v>140.65</v>
      </c>
      <c r="G214" s="207">
        <v>97</v>
      </c>
      <c r="H214" s="207">
        <f t="shared" si="12"/>
        <v>194</v>
      </c>
    </row>
    <row r="215" spans="1:8" ht="16.2" thickBot="1" x14ac:dyDescent="0.35">
      <c r="A215" s="194" t="s">
        <v>914</v>
      </c>
      <c r="B215" s="195" t="s">
        <v>142</v>
      </c>
      <c r="C215" s="196" t="str">
        <f t="shared" si="13"/>
        <v>Hico, TX</v>
      </c>
      <c r="D215" s="210">
        <f t="shared" si="14"/>
        <v>160</v>
      </c>
      <c r="E215" s="197">
        <f t="shared" si="15"/>
        <v>116</v>
      </c>
      <c r="G215" s="207">
        <v>80</v>
      </c>
      <c r="H215" s="207">
        <f t="shared" si="12"/>
        <v>160</v>
      </c>
    </row>
    <row r="216" spans="1:8" ht="16.2" thickBot="1" x14ac:dyDescent="0.35">
      <c r="A216" s="194" t="s">
        <v>915</v>
      </c>
      <c r="B216" s="195" t="s">
        <v>142</v>
      </c>
      <c r="C216" s="196" t="str">
        <f t="shared" si="13"/>
        <v>Hidalgo, TX</v>
      </c>
      <c r="D216" s="210">
        <f t="shared" si="14"/>
        <v>800</v>
      </c>
      <c r="E216" s="197">
        <f t="shared" si="15"/>
        <v>580</v>
      </c>
      <c r="G216" s="207">
        <v>479</v>
      </c>
      <c r="H216" s="207">
        <f t="shared" si="12"/>
        <v>958</v>
      </c>
    </row>
    <row r="217" spans="1:8" ht="16.2" thickBot="1" x14ac:dyDescent="0.35">
      <c r="A217" s="194" t="s">
        <v>916</v>
      </c>
      <c r="B217" s="195" t="s">
        <v>142</v>
      </c>
      <c r="C217" s="196" t="str">
        <f t="shared" si="13"/>
        <v>Highland Village, TX</v>
      </c>
      <c r="D217" s="210">
        <f t="shared" si="14"/>
        <v>74</v>
      </c>
      <c r="E217" s="197">
        <f t="shared" si="15"/>
        <v>53.65</v>
      </c>
      <c r="G217" s="207">
        <v>37</v>
      </c>
      <c r="H217" s="207">
        <f t="shared" si="12"/>
        <v>74</v>
      </c>
    </row>
    <row r="218" spans="1:8" ht="16.2" thickBot="1" x14ac:dyDescent="0.35">
      <c r="A218" s="194" t="s">
        <v>463</v>
      </c>
      <c r="B218" s="195" t="s">
        <v>142</v>
      </c>
      <c r="C218" s="196" t="str">
        <f t="shared" si="13"/>
        <v>Highlands, TX</v>
      </c>
      <c r="D218" s="210">
        <f t="shared" si="14"/>
        <v>562</v>
      </c>
      <c r="E218" s="197">
        <f t="shared" si="15"/>
        <v>407.45</v>
      </c>
      <c r="G218" s="207">
        <v>281</v>
      </c>
      <c r="H218" s="207">
        <f t="shared" si="12"/>
        <v>562</v>
      </c>
    </row>
    <row r="219" spans="1:8" ht="16.2" thickBot="1" x14ac:dyDescent="0.35">
      <c r="A219" s="194" t="s">
        <v>917</v>
      </c>
      <c r="B219" s="195" t="s">
        <v>142</v>
      </c>
      <c r="C219" s="196" t="str">
        <f t="shared" si="13"/>
        <v>Hill Country Village, TX</v>
      </c>
      <c r="D219" s="210">
        <f t="shared" si="14"/>
        <v>544</v>
      </c>
      <c r="E219" s="197">
        <f t="shared" si="15"/>
        <v>394.4</v>
      </c>
      <c r="G219" s="207">
        <v>272</v>
      </c>
      <c r="H219" s="207">
        <f t="shared" si="12"/>
        <v>544</v>
      </c>
    </row>
    <row r="220" spans="1:8" ht="16.2" thickBot="1" x14ac:dyDescent="0.35">
      <c r="A220" s="194" t="s">
        <v>666</v>
      </c>
      <c r="B220" s="195" t="s">
        <v>142</v>
      </c>
      <c r="C220" s="196" t="str">
        <f t="shared" si="13"/>
        <v>Hillsboro, TX</v>
      </c>
      <c r="D220" s="210">
        <f t="shared" si="14"/>
        <v>112</v>
      </c>
      <c r="E220" s="197">
        <f t="shared" si="15"/>
        <v>81.2</v>
      </c>
      <c r="G220" s="207">
        <v>56</v>
      </c>
      <c r="H220" s="207">
        <f t="shared" si="12"/>
        <v>112</v>
      </c>
    </row>
    <row r="221" spans="1:8" ht="16.2" thickBot="1" x14ac:dyDescent="0.35">
      <c r="A221" s="194" t="s">
        <v>918</v>
      </c>
      <c r="B221" s="195" t="s">
        <v>142</v>
      </c>
      <c r="C221" s="196" t="str">
        <f t="shared" si="13"/>
        <v>Hilshire Village, TX</v>
      </c>
      <c r="D221" s="210">
        <f t="shared" si="14"/>
        <v>522</v>
      </c>
      <c r="E221" s="197">
        <f t="shared" si="15"/>
        <v>378.45</v>
      </c>
      <c r="G221" s="207">
        <v>261</v>
      </c>
      <c r="H221" s="207">
        <f t="shared" si="12"/>
        <v>522</v>
      </c>
    </row>
    <row r="222" spans="1:8" ht="16.2" thickBot="1" x14ac:dyDescent="0.35">
      <c r="A222" s="194" t="s">
        <v>919</v>
      </c>
      <c r="B222" s="195" t="s">
        <v>142</v>
      </c>
      <c r="C222" s="196" t="str">
        <f t="shared" si="13"/>
        <v>Hondo, TX</v>
      </c>
      <c r="D222" s="210">
        <f t="shared" si="14"/>
        <v>650</v>
      </c>
      <c r="E222" s="197">
        <f t="shared" si="15"/>
        <v>471.25</v>
      </c>
      <c r="G222" s="207">
        <v>325</v>
      </c>
      <c r="H222" s="207">
        <f t="shared" si="12"/>
        <v>650</v>
      </c>
    </row>
    <row r="223" spans="1:8" ht="16.2" thickBot="1" x14ac:dyDescent="0.35">
      <c r="A223" s="194" t="s">
        <v>222</v>
      </c>
      <c r="B223" s="195" t="s">
        <v>142</v>
      </c>
      <c r="C223" s="196" t="str">
        <f t="shared" si="13"/>
        <v>Houston, TX</v>
      </c>
      <c r="D223" s="210">
        <f t="shared" si="14"/>
        <v>528</v>
      </c>
      <c r="E223" s="197">
        <f t="shared" si="15"/>
        <v>382.8</v>
      </c>
      <c r="G223" s="207">
        <v>264</v>
      </c>
      <c r="H223" s="207">
        <f t="shared" si="12"/>
        <v>528</v>
      </c>
    </row>
    <row r="224" spans="1:8" ht="16.2" thickBot="1" x14ac:dyDescent="0.35">
      <c r="A224" s="194" t="s">
        <v>223</v>
      </c>
      <c r="B224" s="195" t="s">
        <v>142</v>
      </c>
      <c r="C224" s="196" t="str">
        <f t="shared" si="13"/>
        <v>Huntsville, TX</v>
      </c>
      <c r="D224" s="210">
        <f t="shared" si="14"/>
        <v>388</v>
      </c>
      <c r="E224" s="197">
        <f t="shared" si="15"/>
        <v>281.3</v>
      </c>
      <c r="G224" s="207">
        <v>194</v>
      </c>
      <c r="H224" s="207">
        <f t="shared" si="12"/>
        <v>388</v>
      </c>
    </row>
    <row r="225" spans="1:8" ht="16.2" thickBot="1" x14ac:dyDescent="0.35">
      <c r="A225" s="194" t="s">
        <v>920</v>
      </c>
      <c r="B225" s="195" t="s">
        <v>142</v>
      </c>
      <c r="C225" s="196" t="str">
        <f t="shared" si="13"/>
        <v>Hurst, TX</v>
      </c>
      <c r="D225" s="210">
        <f t="shared" si="14"/>
        <v>24</v>
      </c>
      <c r="E225" s="197">
        <f t="shared" si="15"/>
        <v>17.399999999999999</v>
      </c>
      <c r="G225" s="207">
        <v>12</v>
      </c>
      <c r="H225" s="207">
        <f t="shared" si="12"/>
        <v>24</v>
      </c>
    </row>
    <row r="226" spans="1:8" ht="16.2" thickBot="1" x14ac:dyDescent="0.35">
      <c r="A226" s="194" t="s">
        <v>921</v>
      </c>
      <c r="B226" s="195" t="s">
        <v>142</v>
      </c>
      <c r="C226" s="196" t="str">
        <f t="shared" si="13"/>
        <v>Ingleside on the Bay, TX</v>
      </c>
      <c r="D226" s="210">
        <f t="shared" si="14"/>
        <v>766</v>
      </c>
      <c r="E226" s="197">
        <f t="shared" si="15"/>
        <v>555.35</v>
      </c>
      <c r="G226" s="207">
        <v>383</v>
      </c>
      <c r="H226" s="207">
        <f t="shared" si="12"/>
        <v>766</v>
      </c>
    </row>
    <row r="227" spans="1:8" ht="16.2" thickBot="1" x14ac:dyDescent="0.35">
      <c r="A227" s="194" t="s">
        <v>922</v>
      </c>
      <c r="B227" s="195" t="s">
        <v>142</v>
      </c>
      <c r="C227" s="196" t="str">
        <f t="shared" si="13"/>
        <v>Iowa Park, TX</v>
      </c>
      <c r="D227" s="210">
        <f t="shared" si="14"/>
        <v>254</v>
      </c>
      <c r="E227" s="197">
        <f t="shared" si="15"/>
        <v>184.15</v>
      </c>
      <c r="G227" s="207">
        <v>127</v>
      </c>
      <c r="H227" s="207">
        <f t="shared" si="12"/>
        <v>254</v>
      </c>
    </row>
    <row r="228" spans="1:8" ht="16.2" thickBot="1" x14ac:dyDescent="0.35">
      <c r="A228" s="194" t="s">
        <v>667</v>
      </c>
      <c r="B228" s="195" t="s">
        <v>142</v>
      </c>
      <c r="C228" s="196" t="str">
        <f t="shared" si="13"/>
        <v>Irving, TX</v>
      </c>
      <c r="D228" s="210">
        <f t="shared" si="14"/>
        <v>52</v>
      </c>
      <c r="E228" s="197">
        <f t="shared" si="15"/>
        <v>37.700000000000003</v>
      </c>
      <c r="G228" s="207">
        <v>26</v>
      </c>
      <c r="H228" s="207">
        <f t="shared" si="12"/>
        <v>52</v>
      </c>
    </row>
    <row r="229" spans="1:8" ht="16.2" thickBot="1" x14ac:dyDescent="0.35">
      <c r="A229" s="194" t="s">
        <v>923</v>
      </c>
      <c r="B229" s="195" t="s">
        <v>142</v>
      </c>
      <c r="C229" s="196" t="str">
        <f t="shared" si="13"/>
        <v>Jacksboro, TX</v>
      </c>
      <c r="D229" s="210">
        <f t="shared" si="14"/>
        <v>124</v>
      </c>
      <c r="E229" s="197">
        <f t="shared" si="15"/>
        <v>89.9</v>
      </c>
      <c r="G229" s="207">
        <v>62</v>
      </c>
      <c r="H229" s="207">
        <f t="shared" si="12"/>
        <v>124</v>
      </c>
    </row>
    <row r="230" spans="1:8" ht="16.2" thickBot="1" x14ac:dyDescent="0.35">
      <c r="A230" s="194" t="s">
        <v>668</v>
      </c>
      <c r="B230" s="195" t="s">
        <v>142</v>
      </c>
      <c r="C230" s="196" t="str">
        <f t="shared" si="13"/>
        <v>Jacksonville, TX</v>
      </c>
      <c r="D230" s="210">
        <f t="shared" si="14"/>
        <v>290</v>
      </c>
      <c r="E230" s="197">
        <f t="shared" si="15"/>
        <v>210.25</v>
      </c>
      <c r="G230" s="207">
        <v>145</v>
      </c>
      <c r="H230" s="207">
        <f t="shared" si="12"/>
        <v>290</v>
      </c>
    </row>
    <row r="231" spans="1:8" ht="16.2" thickBot="1" x14ac:dyDescent="0.35">
      <c r="A231" s="194" t="s">
        <v>924</v>
      </c>
      <c r="B231" s="195" t="s">
        <v>142</v>
      </c>
      <c r="C231" s="196" t="str">
        <f t="shared" si="13"/>
        <v>Jamaica Beach, TX</v>
      </c>
      <c r="D231" s="210">
        <f t="shared" si="14"/>
        <v>650</v>
      </c>
      <c r="E231" s="197">
        <f t="shared" si="15"/>
        <v>471.25</v>
      </c>
      <c r="G231" s="207">
        <v>325</v>
      </c>
      <c r="H231" s="207">
        <f t="shared" si="12"/>
        <v>650</v>
      </c>
    </row>
    <row r="232" spans="1:8" ht="16.2" thickBot="1" x14ac:dyDescent="0.35">
      <c r="A232" s="194" t="s">
        <v>925</v>
      </c>
      <c r="B232" s="195" t="s">
        <v>142</v>
      </c>
      <c r="C232" s="196" t="str">
        <f t="shared" si="13"/>
        <v>Jasper, TX</v>
      </c>
      <c r="D232" s="210">
        <f t="shared" si="14"/>
        <v>514</v>
      </c>
      <c r="E232" s="197">
        <f t="shared" si="15"/>
        <v>372.65</v>
      </c>
      <c r="G232" s="207">
        <v>257</v>
      </c>
      <c r="H232" s="207">
        <f t="shared" si="12"/>
        <v>514</v>
      </c>
    </row>
    <row r="233" spans="1:8" ht="16.2" thickBot="1" x14ac:dyDescent="0.35">
      <c r="A233" s="194" t="s">
        <v>404</v>
      </c>
      <c r="B233" s="195" t="s">
        <v>142</v>
      </c>
      <c r="C233" s="196" t="str">
        <f t="shared" si="13"/>
        <v>Jefferson, TX</v>
      </c>
      <c r="D233" s="210">
        <f t="shared" si="14"/>
        <v>396</v>
      </c>
      <c r="E233" s="197">
        <f t="shared" si="15"/>
        <v>287.10000000000002</v>
      </c>
      <c r="G233" s="207">
        <v>198</v>
      </c>
      <c r="H233" s="207">
        <f t="shared" si="12"/>
        <v>396</v>
      </c>
    </row>
    <row r="234" spans="1:8" ht="16.2" thickBot="1" x14ac:dyDescent="0.35">
      <c r="A234" s="194" t="s">
        <v>926</v>
      </c>
      <c r="B234" s="195" t="s">
        <v>142</v>
      </c>
      <c r="C234" s="196" t="str">
        <f t="shared" si="13"/>
        <v>Jewett, TX</v>
      </c>
      <c r="D234" s="210">
        <f t="shared" si="14"/>
        <v>276</v>
      </c>
      <c r="E234" s="197">
        <f t="shared" si="15"/>
        <v>200.1</v>
      </c>
      <c r="G234" s="207">
        <v>138</v>
      </c>
      <c r="H234" s="207">
        <f t="shared" si="12"/>
        <v>276</v>
      </c>
    </row>
    <row r="235" spans="1:8" ht="16.2" thickBot="1" x14ac:dyDescent="0.35">
      <c r="A235" s="194" t="s">
        <v>927</v>
      </c>
      <c r="B235" s="195" t="s">
        <v>142</v>
      </c>
      <c r="C235" s="196" t="str">
        <f t="shared" si="13"/>
        <v>Johnson City, TX</v>
      </c>
      <c r="D235" s="210">
        <f t="shared" si="14"/>
        <v>408</v>
      </c>
      <c r="E235" s="197">
        <f t="shared" si="15"/>
        <v>295.8</v>
      </c>
      <c r="G235" s="207">
        <v>204</v>
      </c>
      <c r="H235" s="207">
        <f t="shared" si="12"/>
        <v>408</v>
      </c>
    </row>
    <row r="236" spans="1:8" ht="16.2" thickBot="1" x14ac:dyDescent="0.35">
      <c r="A236" s="194" t="s">
        <v>928</v>
      </c>
      <c r="B236" s="195" t="s">
        <v>142</v>
      </c>
      <c r="C236" s="196" t="str">
        <f t="shared" si="13"/>
        <v>Junction, TX</v>
      </c>
      <c r="D236" s="210">
        <f t="shared" si="14"/>
        <v>516</v>
      </c>
      <c r="E236" s="197">
        <f t="shared" si="15"/>
        <v>374.1</v>
      </c>
      <c r="G236" s="207">
        <v>258</v>
      </c>
      <c r="H236" s="207">
        <f t="shared" si="12"/>
        <v>516</v>
      </c>
    </row>
    <row r="237" spans="1:8" ht="16.2" thickBot="1" x14ac:dyDescent="0.35">
      <c r="A237" s="194" t="s">
        <v>929</v>
      </c>
      <c r="B237" s="195" t="s">
        <v>142</v>
      </c>
      <c r="C237" s="196" t="str">
        <f t="shared" si="13"/>
        <v>Karnack, TX</v>
      </c>
      <c r="D237" s="210">
        <f t="shared" si="14"/>
        <v>398</v>
      </c>
      <c r="E237" s="197">
        <f t="shared" si="15"/>
        <v>288.55</v>
      </c>
      <c r="G237" s="207">
        <v>199</v>
      </c>
      <c r="H237" s="207">
        <f t="shared" si="12"/>
        <v>398</v>
      </c>
    </row>
    <row r="238" spans="1:8" ht="16.2" thickBot="1" x14ac:dyDescent="0.35">
      <c r="A238" s="194" t="s">
        <v>930</v>
      </c>
      <c r="B238" s="195" t="s">
        <v>142</v>
      </c>
      <c r="C238" s="200" t="str">
        <f t="shared" si="13"/>
        <v>Katy, TX</v>
      </c>
      <c r="D238" s="210">
        <f t="shared" si="14"/>
        <v>508</v>
      </c>
      <c r="E238" s="197">
        <f t="shared" si="15"/>
        <v>368.3</v>
      </c>
      <c r="G238" s="207">
        <v>254</v>
      </c>
      <c r="H238" s="207">
        <f t="shared" si="12"/>
        <v>508</v>
      </c>
    </row>
    <row r="239" spans="1:8" ht="16.2" thickBot="1" x14ac:dyDescent="0.35">
      <c r="A239" s="194" t="s">
        <v>931</v>
      </c>
      <c r="B239" s="195" t="s">
        <v>142</v>
      </c>
      <c r="C239" s="196" t="str">
        <f t="shared" si="13"/>
        <v>Keller, TX</v>
      </c>
      <c r="D239" s="210">
        <f t="shared" si="14"/>
        <v>38</v>
      </c>
      <c r="E239" s="197">
        <f t="shared" si="15"/>
        <v>27.55</v>
      </c>
      <c r="G239" s="207">
        <v>19</v>
      </c>
      <c r="H239" s="207">
        <f t="shared" si="12"/>
        <v>38</v>
      </c>
    </row>
    <row r="240" spans="1:8" ht="16.2" thickBot="1" x14ac:dyDescent="0.35">
      <c r="A240" s="194" t="s">
        <v>932</v>
      </c>
      <c r="B240" s="195" t="s">
        <v>142</v>
      </c>
      <c r="C240" s="196" t="str">
        <f t="shared" si="13"/>
        <v>Kemah, TX</v>
      </c>
      <c r="D240" s="210">
        <f t="shared" si="14"/>
        <v>590</v>
      </c>
      <c r="E240" s="197">
        <f t="shared" si="15"/>
        <v>427.75</v>
      </c>
      <c r="G240" s="207">
        <v>295</v>
      </c>
      <c r="H240" s="207">
        <f t="shared" si="12"/>
        <v>590</v>
      </c>
    </row>
    <row r="241" spans="1:8" ht="16.2" thickBot="1" x14ac:dyDescent="0.35">
      <c r="A241" s="194" t="s">
        <v>933</v>
      </c>
      <c r="B241" s="195" t="s">
        <v>142</v>
      </c>
      <c r="C241" s="196" t="str">
        <f t="shared" si="13"/>
        <v>Kenefick, TX</v>
      </c>
      <c r="D241" s="210">
        <f t="shared" si="14"/>
        <v>526</v>
      </c>
      <c r="E241" s="197">
        <f t="shared" si="15"/>
        <v>381.35</v>
      </c>
      <c r="G241" s="207">
        <v>263</v>
      </c>
      <c r="H241" s="207">
        <f t="shared" si="12"/>
        <v>526</v>
      </c>
    </row>
    <row r="242" spans="1:8" ht="16.2" thickBot="1" x14ac:dyDescent="0.35">
      <c r="A242" s="194" t="s">
        <v>934</v>
      </c>
      <c r="B242" s="195" t="s">
        <v>142</v>
      </c>
      <c r="C242" s="196" t="str">
        <f t="shared" si="13"/>
        <v>Kennedale, TX</v>
      </c>
      <c r="D242" s="210">
        <f t="shared" si="14"/>
        <v>22</v>
      </c>
      <c r="E242" s="197">
        <f t="shared" si="15"/>
        <v>15.95</v>
      </c>
      <c r="G242" s="207">
        <v>11</v>
      </c>
      <c r="H242" s="207">
        <f t="shared" si="12"/>
        <v>22</v>
      </c>
    </row>
    <row r="243" spans="1:8" ht="16.2" thickBot="1" x14ac:dyDescent="0.35">
      <c r="A243" s="194" t="s">
        <v>935</v>
      </c>
      <c r="B243" s="195" t="s">
        <v>142</v>
      </c>
      <c r="C243" s="196" t="str">
        <f t="shared" si="13"/>
        <v>Kerens, TX</v>
      </c>
      <c r="D243" s="210">
        <f t="shared" si="14"/>
        <v>182</v>
      </c>
      <c r="E243" s="197">
        <f t="shared" si="15"/>
        <v>131.94999999999999</v>
      </c>
      <c r="G243" s="207">
        <v>91</v>
      </c>
      <c r="H243" s="207">
        <f t="shared" si="12"/>
        <v>182</v>
      </c>
    </row>
    <row r="244" spans="1:8" ht="16.2" thickBot="1" x14ac:dyDescent="0.35">
      <c r="A244" s="194" t="s">
        <v>669</v>
      </c>
      <c r="B244" s="195" t="s">
        <v>142</v>
      </c>
      <c r="C244" s="196" t="str">
        <f t="shared" si="13"/>
        <v>Kerrville, TX</v>
      </c>
      <c r="D244" s="210">
        <f t="shared" si="14"/>
        <v>506</v>
      </c>
      <c r="E244" s="197">
        <f t="shared" si="15"/>
        <v>366.85</v>
      </c>
      <c r="G244" s="207">
        <v>253</v>
      </c>
      <c r="H244" s="207">
        <f t="shared" si="12"/>
        <v>506</v>
      </c>
    </row>
    <row r="245" spans="1:8" ht="16.2" thickBot="1" x14ac:dyDescent="0.35">
      <c r="A245" s="194" t="s">
        <v>936</v>
      </c>
      <c r="B245" s="195" t="s">
        <v>142</v>
      </c>
      <c r="C245" s="196" t="str">
        <f t="shared" si="13"/>
        <v>Kilgore, TX</v>
      </c>
      <c r="D245" s="210">
        <f t="shared" si="14"/>
        <v>304</v>
      </c>
      <c r="E245" s="197">
        <f t="shared" si="15"/>
        <v>220.4</v>
      </c>
      <c r="G245" s="207">
        <v>152</v>
      </c>
      <c r="H245" s="207">
        <f t="shared" si="12"/>
        <v>304</v>
      </c>
    </row>
    <row r="246" spans="1:8" ht="16.2" thickBot="1" x14ac:dyDescent="0.35">
      <c r="A246" s="194" t="s">
        <v>937</v>
      </c>
      <c r="B246" s="195" t="s">
        <v>142</v>
      </c>
      <c r="C246" s="196" t="str">
        <f t="shared" si="13"/>
        <v>Killeen, TX</v>
      </c>
      <c r="D246" s="210">
        <f t="shared" si="14"/>
        <v>294</v>
      </c>
      <c r="E246" s="197">
        <f t="shared" si="15"/>
        <v>213.15</v>
      </c>
      <c r="G246" s="207">
        <v>147</v>
      </c>
      <c r="H246" s="207">
        <f t="shared" si="12"/>
        <v>294</v>
      </c>
    </row>
    <row r="247" spans="1:8" ht="16.2" thickBot="1" x14ac:dyDescent="0.35">
      <c r="A247" s="194" t="s">
        <v>938</v>
      </c>
      <c r="B247" s="195" t="s">
        <v>142</v>
      </c>
      <c r="C247" s="196" t="str">
        <f t="shared" si="13"/>
        <v>Kingsland, TX</v>
      </c>
      <c r="D247" s="210">
        <f t="shared" si="14"/>
        <v>370</v>
      </c>
      <c r="E247" s="197">
        <f t="shared" si="15"/>
        <v>268.25</v>
      </c>
      <c r="G247" s="207">
        <v>185</v>
      </c>
      <c r="H247" s="207">
        <f t="shared" si="12"/>
        <v>370</v>
      </c>
    </row>
    <row r="248" spans="1:8" ht="16.2" thickBot="1" x14ac:dyDescent="0.35">
      <c r="A248" s="194" t="s">
        <v>939</v>
      </c>
      <c r="B248" s="195" t="s">
        <v>142</v>
      </c>
      <c r="C248" s="196" t="str">
        <f t="shared" si="13"/>
        <v>Kingwood, TX</v>
      </c>
      <c r="D248" s="210">
        <f t="shared" si="14"/>
        <v>506</v>
      </c>
      <c r="E248" s="197">
        <f t="shared" si="15"/>
        <v>366.85</v>
      </c>
      <c r="G248" s="207">
        <v>253</v>
      </c>
      <c r="H248" s="207">
        <f t="shared" si="12"/>
        <v>506</v>
      </c>
    </row>
    <row r="249" spans="1:8" ht="16.2" thickBot="1" x14ac:dyDescent="0.35">
      <c r="A249" s="194" t="s">
        <v>1145</v>
      </c>
      <c r="B249" s="195" t="s">
        <v>142</v>
      </c>
      <c r="C249" s="196" t="str">
        <f t="shared" si="13"/>
        <v>Klein, TX</v>
      </c>
      <c r="D249" s="210">
        <f t="shared" si="14"/>
        <v>492</v>
      </c>
      <c r="E249" s="197">
        <f t="shared" si="15"/>
        <v>356.7</v>
      </c>
      <c r="G249" s="207">
        <v>246</v>
      </c>
      <c r="H249" s="207">
        <f t="shared" si="12"/>
        <v>492</v>
      </c>
    </row>
    <row r="250" spans="1:8" ht="16.2" thickBot="1" x14ac:dyDescent="0.35">
      <c r="A250" s="194" t="s">
        <v>940</v>
      </c>
      <c r="B250" s="195" t="s">
        <v>142</v>
      </c>
      <c r="C250" s="196" t="str">
        <f t="shared" si="13"/>
        <v>Krum, TX</v>
      </c>
      <c r="D250" s="210">
        <f t="shared" si="14"/>
        <v>86</v>
      </c>
      <c r="E250" s="197">
        <f t="shared" si="15"/>
        <v>62.35</v>
      </c>
      <c r="G250" s="207">
        <v>43</v>
      </c>
      <c r="H250" s="207">
        <f t="shared" si="12"/>
        <v>86</v>
      </c>
    </row>
    <row r="251" spans="1:8" ht="16.2" thickBot="1" x14ac:dyDescent="0.35">
      <c r="A251" s="194" t="s">
        <v>941</v>
      </c>
      <c r="B251" s="195" t="s">
        <v>142</v>
      </c>
      <c r="C251" s="196" t="str">
        <f t="shared" si="13"/>
        <v>Kyle, TX</v>
      </c>
      <c r="D251" s="210">
        <f t="shared" si="14"/>
        <v>446</v>
      </c>
      <c r="E251" s="197">
        <f t="shared" si="15"/>
        <v>323.35000000000002</v>
      </c>
      <c r="G251" s="207">
        <v>223</v>
      </c>
      <c r="H251" s="207">
        <f t="shared" si="12"/>
        <v>446</v>
      </c>
    </row>
    <row r="252" spans="1:8" ht="16.2" thickBot="1" x14ac:dyDescent="0.35">
      <c r="A252" s="194" t="s">
        <v>942</v>
      </c>
      <c r="B252" s="195" t="s">
        <v>142</v>
      </c>
      <c r="C252" s="196" t="str">
        <f t="shared" si="13"/>
        <v>La Marque, TX</v>
      </c>
      <c r="D252" s="210">
        <f t="shared" si="14"/>
        <v>606</v>
      </c>
      <c r="E252" s="197">
        <f t="shared" si="15"/>
        <v>439.35</v>
      </c>
      <c r="G252" s="207">
        <v>303</v>
      </c>
      <c r="H252" s="207">
        <f t="shared" si="12"/>
        <v>606</v>
      </c>
    </row>
    <row r="253" spans="1:8" ht="16.2" thickBot="1" x14ac:dyDescent="0.35">
      <c r="A253" s="194" t="s">
        <v>943</v>
      </c>
      <c r="B253" s="195" t="s">
        <v>142</v>
      </c>
      <c r="C253" s="196" t="str">
        <f t="shared" si="13"/>
        <v>La Porte, TX</v>
      </c>
      <c r="D253" s="210">
        <f t="shared" si="14"/>
        <v>582</v>
      </c>
      <c r="E253" s="197">
        <f t="shared" si="15"/>
        <v>421.95</v>
      </c>
      <c r="G253" s="207">
        <v>291</v>
      </c>
      <c r="H253" s="207">
        <f t="shared" si="12"/>
        <v>582</v>
      </c>
    </row>
    <row r="254" spans="1:8" ht="16.2" thickBot="1" x14ac:dyDescent="0.35">
      <c r="A254" s="194" t="s">
        <v>944</v>
      </c>
      <c r="B254" s="195" t="s">
        <v>142</v>
      </c>
      <c r="C254" s="196" t="str">
        <f t="shared" si="13"/>
        <v>Lacy-Lakeview, TX</v>
      </c>
      <c r="D254" s="210">
        <f t="shared" si="14"/>
        <v>166</v>
      </c>
      <c r="E254" s="197">
        <f t="shared" si="15"/>
        <v>120.35</v>
      </c>
      <c r="G254" s="207">
        <v>83</v>
      </c>
      <c r="H254" s="207">
        <f t="shared" si="12"/>
        <v>166</v>
      </c>
    </row>
    <row r="255" spans="1:8" ht="16.2" thickBot="1" x14ac:dyDescent="0.35">
      <c r="A255" s="194" t="s">
        <v>670</v>
      </c>
      <c r="B255" s="195" t="s">
        <v>142</v>
      </c>
      <c r="C255" s="196" t="str">
        <f t="shared" si="13"/>
        <v>Lago Vista, TX</v>
      </c>
      <c r="D255" s="210">
        <f t="shared" si="14"/>
        <v>378</v>
      </c>
      <c r="E255" s="197">
        <f t="shared" si="15"/>
        <v>274.05</v>
      </c>
      <c r="G255" s="207">
        <v>189</v>
      </c>
      <c r="H255" s="207">
        <f t="shared" si="12"/>
        <v>378</v>
      </c>
    </row>
    <row r="256" spans="1:8" ht="16.2" thickBot="1" x14ac:dyDescent="0.35">
      <c r="A256" s="194" t="s">
        <v>945</v>
      </c>
      <c r="B256" s="195" t="s">
        <v>142</v>
      </c>
      <c r="C256" s="196" t="str">
        <f t="shared" si="13"/>
        <v>LaGrange, TX</v>
      </c>
      <c r="D256" s="210">
        <f t="shared" si="14"/>
        <v>420</v>
      </c>
      <c r="E256" s="197">
        <f t="shared" si="15"/>
        <v>304.5</v>
      </c>
      <c r="G256" s="207">
        <v>210</v>
      </c>
      <c r="H256" s="207">
        <f t="shared" si="12"/>
        <v>420</v>
      </c>
    </row>
    <row r="257" spans="1:8" ht="16.2" thickBot="1" x14ac:dyDescent="0.35">
      <c r="A257" s="194" t="s">
        <v>946</v>
      </c>
      <c r="B257" s="195" t="s">
        <v>142</v>
      </c>
      <c r="C257" s="196" t="str">
        <f t="shared" si="13"/>
        <v>Lake Dallas, TX</v>
      </c>
      <c r="D257" s="210">
        <f t="shared" si="14"/>
        <v>84</v>
      </c>
      <c r="E257" s="197">
        <f t="shared" si="15"/>
        <v>60.9</v>
      </c>
      <c r="G257" s="207">
        <v>42</v>
      </c>
      <c r="H257" s="207">
        <f t="shared" si="12"/>
        <v>84</v>
      </c>
    </row>
    <row r="258" spans="1:8" ht="16.2" thickBot="1" x14ac:dyDescent="0.35">
      <c r="A258" s="194" t="s">
        <v>947</v>
      </c>
      <c r="B258" s="195" t="s">
        <v>142</v>
      </c>
      <c r="C258" s="196" t="str">
        <f t="shared" si="13"/>
        <v>Lake Jackson, TX</v>
      </c>
      <c r="D258" s="210">
        <f t="shared" si="14"/>
        <v>638</v>
      </c>
      <c r="E258" s="197">
        <f t="shared" si="15"/>
        <v>462.55</v>
      </c>
      <c r="G258" s="207">
        <v>319</v>
      </c>
      <c r="H258" s="207">
        <f t="shared" si="12"/>
        <v>638</v>
      </c>
    </row>
    <row r="259" spans="1:8" ht="16.2" thickBot="1" x14ac:dyDescent="0.35">
      <c r="A259" s="194" t="s">
        <v>948</v>
      </c>
      <c r="B259" s="195" t="s">
        <v>142</v>
      </c>
      <c r="C259" s="196" t="str">
        <f t="shared" si="13"/>
        <v>Lakeway, TX</v>
      </c>
      <c r="D259" s="210">
        <f t="shared" si="14"/>
        <v>394</v>
      </c>
      <c r="E259" s="197">
        <f t="shared" si="15"/>
        <v>285.64999999999998</v>
      </c>
      <c r="G259" s="207">
        <v>197</v>
      </c>
      <c r="H259" s="207">
        <f t="shared" si="12"/>
        <v>394</v>
      </c>
    </row>
    <row r="260" spans="1:8" ht="16.2" thickBot="1" x14ac:dyDescent="0.35">
      <c r="A260" s="194" t="s">
        <v>949</v>
      </c>
      <c r="B260" s="195" t="s">
        <v>142</v>
      </c>
      <c r="C260" s="196" t="str">
        <f t="shared" si="13"/>
        <v>Lampasas, TX</v>
      </c>
      <c r="D260" s="210">
        <f t="shared" si="14"/>
        <v>292</v>
      </c>
      <c r="E260" s="197">
        <f t="shared" si="15"/>
        <v>211.7</v>
      </c>
      <c r="G260" s="207">
        <v>146</v>
      </c>
      <c r="H260" s="207">
        <f t="shared" si="12"/>
        <v>292</v>
      </c>
    </row>
    <row r="261" spans="1:8" ht="16.2" thickBot="1" x14ac:dyDescent="0.35">
      <c r="A261" s="194" t="s">
        <v>244</v>
      </c>
      <c r="B261" s="195" t="s">
        <v>142</v>
      </c>
      <c r="C261" s="196" t="str">
        <f t="shared" si="13"/>
        <v>Lancaster, TX</v>
      </c>
      <c r="D261" s="210">
        <f t="shared" si="14"/>
        <v>86</v>
      </c>
      <c r="E261" s="197">
        <f t="shared" si="15"/>
        <v>62.35</v>
      </c>
      <c r="G261" s="207">
        <v>43</v>
      </c>
      <c r="H261" s="207">
        <f t="shared" si="12"/>
        <v>86</v>
      </c>
    </row>
    <row r="262" spans="1:8" ht="16.2" thickBot="1" x14ac:dyDescent="0.35">
      <c r="A262" s="194" t="s">
        <v>950</v>
      </c>
      <c r="B262" s="195" t="s">
        <v>142</v>
      </c>
      <c r="C262" s="196" t="str">
        <f t="shared" si="13"/>
        <v>Laredo, TX</v>
      </c>
      <c r="D262" s="210">
        <f t="shared" si="14"/>
        <v>800</v>
      </c>
      <c r="E262" s="197">
        <f t="shared" si="15"/>
        <v>580</v>
      </c>
      <c r="G262" s="207">
        <v>438</v>
      </c>
      <c r="H262" s="207">
        <f t="shared" ref="H262:H325" si="16">SUM(G262*2)</f>
        <v>876</v>
      </c>
    </row>
    <row r="263" spans="1:8" ht="16.2" thickBot="1" x14ac:dyDescent="0.35">
      <c r="A263" s="201" t="s">
        <v>951</v>
      </c>
      <c r="B263" s="195" t="s">
        <v>128</v>
      </c>
      <c r="C263" s="196" t="str">
        <f t="shared" si="13"/>
        <v>Lawton, OK</v>
      </c>
      <c r="D263" s="210">
        <f t="shared" si="14"/>
        <v>336</v>
      </c>
      <c r="E263" s="197">
        <f t="shared" si="15"/>
        <v>243.6</v>
      </c>
      <c r="G263" s="207">
        <v>168</v>
      </c>
      <c r="H263" s="207">
        <f t="shared" si="16"/>
        <v>336</v>
      </c>
    </row>
    <row r="264" spans="1:8" ht="16.2" thickBot="1" x14ac:dyDescent="0.35">
      <c r="A264" s="194" t="s">
        <v>952</v>
      </c>
      <c r="B264" s="195" t="s">
        <v>142</v>
      </c>
      <c r="C264" s="196" t="str">
        <f t="shared" si="13"/>
        <v>League City, TX</v>
      </c>
      <c r="D264" s="210">
        <f t="shared" si="14"/>
        <v>576</v>
      </c>
      <c r="E264" s="197">
        <f t="shared" si="15"/>
        <v>417.6</v>
      </c>
      <c r="G264" s="207">
        <v>288</v>
      </c>
      <c r="H264" s="207">
        <f t="shared" si="16"/>
        <v>576</v>
      </c>
    </row>
    <row r="265" spans="1:8" ht="16.2" thickBot="1" x14ac:dyDescent="0.35">
      <c r="A265" s="194" t="s">
        <v>953</v>
      </c>
      <c r="B265" s="195" t="s">
        <v>142</v>
      </c>
      <c r="C265" s="196" t="str">
        <f t="shared" ref="C265:C328" si="17">$A265&amp;","&amp;" "&amp;$B265</f>
        <v>Leander, TX</v>
      </c>
      <c r="D265" s="210">
        <f t="shared" ref="D265:D328" si="18">IF($H265&gt;=$D$5,800,$H265)</f>
        <v>348</v>
      </c>
      <c r="E265" s="197">
        <f t="shared" ref="E265:E328" si="19">IF($H265&gt;=$D$5,$D$5*$D$2,$H265*$D$2)</f>
        <v>252.3</v>
      </c>
      <c r="G265" s="207">
        <v>174</v>
      </c>
      <c r="H265" s="207">
        <f t="shared" si="16"/>
        <v>348</v>
      </c>
    </row>
    <row r="266" spans="1:8" ht="16.2" thickBot="1" x14ac:dyDescent="0.35">
      <c r="A266" s="194" t="s">
        <v>954</v>
      </c>
      <c r="B266" s="195" t="s">
        <v>142</v>
      </c>
      <c r="C266" s="196" t="str">
        <f t="shared" si="17"/>
        <v>Leon Valley, TX</v>
      </c>
      <c r="D266" s="210">
        <f t="shared" si="18"/>
        <v>566</v>
      </c>
      <c r="E266" s="197">
        <f t="shared" si="19"/>
        <v>410.35</v>
      </c>
      <c r="G266" s="207">
        <v>283</v>
      </c>
      <c r="H266" s="207">
        <f t="shared" si="16"/>
        <v>566</v>
      </c>
    </row>
    <row r="267" spans="1:8" ht="16.2" thickBot="1" x14ac:dyDescent="0.35">
      <c r="A267" s="194" t="s">
        <v>955</v>
      </c>
      <c r="B267" s="195" t="s">
        <v>142</v>
      </c>
      <c r="C267" s="196" t="str">
        <f t="shared" si="17"/>
        <v>Leonard, TX</v>
      </c>
      <c r="D267" s="210">
        <f t="shared" si="18"/>
        <v>174</v>
      </c>
      <c r="E267" s="197">
        <f t="shared" si="19"/>
        <v>126.15</v>
      </c>
      <c r="G267" s="207">
        <v>87</v>
      </c>
      <c r="H267" s="207">
        <f t="shared" si="16"/>
        <v>174</v>
      </c>
    </row>
    <row r="268" spans="1:8" ht="16.2" thickBot="1" x14ac:dyDescent="0.35">
      <c r="A268" s="194" t="s">
        <v>956</v>
      </c>
      <c r="B268" s="195" t="s">
        <v>142</v>
      </c>
      <c r="C268" s="196" t="str">
        <f t="shared" si="17"/>
        <v>Levelland, TX</v>
      </c>
      <c r="D268" s="210">
        <f t="shared" si="18"/>
        <v>690</v>
      </c>
      <c r="E268" s="197">
        <f t="shared" si="19"/>
        <v>500.25</v>
      </c>
      <c r="G268" s="207">
        <v>345</v>
      </c>
      <c r="H268" s="207">
        <f t="shared" si="16"/>
        <v>690</v>
      </c>
    </row>
    <row r="269" spans="1:8" ht="16.2" thickBot="1" x14ac:dyDescent="0.35">
      <c r="A269" s="194" t="s">
        <v>957</v>
      </c>
      <c r="B269" s="195" t="s">
        <v>142</v>
      </c>
      <c r="C269" s="196" t="str">
        <f t="shared" si="17"/>
        <v>Lewisville, TX</v>
      </c>
      <c r="D269" s="210">
        <f t="shared" si="18"/>
        <v>68</v>
      </c>
      <c r="E269" s="197">
        <f t="shared" si="19"/>
        <v>49.3</v>
      </c>
      <c r="G269" s="207">
        <v>34</v>
      </c>
      <c r="H269" s="207">
        <f t="shared" si="16"/>
        <v>68</v>
      </c>
    </row>
    <row r="270" spans="1:8" ht="16.2" thickBot="1" x14ac:dyDescent="0.35">
      <c r="A270" s="194" t="s">
        <v>958</v>
      </c>
      <c r="B270" s="195" t="s">
        <v>142</v>
      </c>
      <c r="C270" s="196" t="str">
        <f t="shared" si="17"/>
        <v>Lindale, TX</v>
      </c>
      <c r="D270" s="210">
        <f t="shared" si="18"/>
        <v>242</v>
      </c>
      <c r="E270" s="197">
        <f t="shared" si="19"/>
        <v>175.45</v>
      </c>
      <c r="G270" s="207">
        <v>121</v>
      </c>
      <c r="H270" s="207">
        <f t="shared" si="16"/>
        <v>242</v>
      </c>
    </row>
    <row r="271" spans="1:8" ht="16.2" thickBot="1" x14ac:dyDescent="0.35">
      <c r="A271" s="194" t="s">
        <v>959</v>
      </c>
      <c r="B271" s="195" t="s">
        <v>142</v>
      </c>
      <c r="C271" s="196" t="str">
        <f t="shared" si="17"/>
        <v>Littlefield, TX</v>
      </c>
      <c r="D271" s="210">
        <f t="shared" si="18"/>
        <v>706</v>
      </c>
      <c r="E271" s="197">
        <f t="shared" si="19"/>
        <v>511.85</v>
      </c>
      <c r="G271" s="207">
        <v>353</v>
      </c>
      <c r="H271" s="207">
        <f t="shared" si="16"/>
        <v>706</v>
      </c>
    </row>
    <row r="272" spans="1:8" ht="16.2" thickBot="1" x14ac:dyDescent="0.35">
      <c r="A272" s="194" t="s">
        <v>960</v>
      </c>
      <c r="B272" s="195" t="s">
        <v>142</v>
      </c>
      <c r="C272" s="196" t="str">
        <f t="shared" si="17"/>
        <v>Live Oak, TX</v>
      </c>
      <c r="D272" s="210">
        <f t="shared" si="18"/>
        <v>530</v>
      </c>
      <c r="E272" s="197">
        <f t="shared" si="19"/>
        <v>384.25</v>
      </c>
      <c r="G272" s="207">
        <v>265</v>
      </c>
      <c r="H272" s="207">
        <f t="shared" si="16"/>
        <v>530</v>
      </c>
    </row>
    <row r="273" spans="1:8" ht="16.2" thickBot="1" x14ac:dyDescent="0.35">
      <c r="A273" s="194" t="s">
        <v>961</v>
      </c>
      <c r="B273" s="195" t="s">
        <v>142</v>
      </c>
      <c r="C273" s="196" t="str">
        <f t="shared" si="17"/>
        <v>Livingston, TX</v>
      </c>
      <c r="D273" s="210">
        <f t="shared" si="18"/>
        <v>476</v>
      </c>
      <c r="E273" s="197">
        <f t="shared" si="19"/>
        <v>345.1</v>
      </c>
      <c r="G273" s="207">
        <v>238</v>
      </c>
      <c r="H273" s="207">
        <f t="shared" si="16"/>
        <v>476</v>
      </c>
    </row>
    <row r="274" spans="1:8" ht="16.2" thickBot="1" x14ac:dyDescent="0.35">
      <c r="A274" s="194" t="s">
        <v>962</v>
      </c>
      <c r="B274" s="195" t="s">
        <v>142</v>
      </c>
      <c r="C274" s="196" t="str">
        <f t="shared" si="17"/>
        <v>Lockhart, TX</v>
      </c>
      <c r="D274" s="210">
        <f t="shared" si="18"/>
        <v>436</v>
      </c>
      <c r="E274" s="197">
        <f t="shared" si="19"/>
        <v>316.10000000000002</v>
      </c>
      <c r="G274" s="207">
        <v>218</v>
      </c>
      <c r="H274" s="207">
        <f t="shared" si="16"/>
        <v>436</v>
      </c>
    </row>
    <row r="275" spans="1:8" ht="16.2" thickBot="1" x14ac:dyDescent="0.35">
      <c r="A275" s="194" t="s">
        <v>671</v>
      </c>
      <c r="B275" s="195" t="s">
        <v>142</v>
      </c>
      <c r="C275" s="196" t="str">
        <f>$A275&amp;","&amp;" "&amp;$B275</f>
        <v>Longview, TX</v>
      </c>
      <c r="D275" s="210">
        <f t="shared" si="18"/>
        <v>328</v>
      </c>
      <c r="E275" s="197">
        <f t="shared" si="19"/>
        <v>237.8</v>
      </c>
      <c r="G275" s="207">
        <v>164</v>
      </c>
      <c r="H275" s="207">
        <f t="shared" si="16"/>
        <v>328</v>
      </c>
    </row>
    <row r="276" spans="1:8" ht="16.2" thickBot="1" x14ac:dyDescent="0.35">
      <c r="A276" s="194" t="s">
        <v>963</v>
      </c>
      <c r="B276" s="195" t="s">
        <v>142</v>
      </c>
      <c r="C276" s="196" t="str">
        <f t="shared" si="17"/>
        <v>Lorenzo, TX</v>
      </c>
      <c r="D276" s="210">
        <f t="shared" si="18"/>
        <v>544</v>
      </c>
      <c r="E276" s="197">
        <f t="shared" si="19"/>
        <v>394.4</v>
      </c>
      <c r="G276" s="207">
        <v>272</v>
      </c>
      <c r="H276" s="207">
        <f t="shared" si="16"/>
        <v>544</v>
      </c>
    </row>
    <row r="277" spans="1:8" ht="16.2" thickBot="1" x14ac:dyDescent="0.35">
      <c r="A277" s="194" t="s">
        <v>964</v>
      </c>
      <c r="B277" s="195" t="s">
        <v>142</v>
      </c>
      <c r="C277" s="196" t="str">
        <f t="shared" si="17"/>
        <v>Los Fresnos, TX</v>
      </c>
      <c r="D277" s="210">
        <f t="shared" si="18"/>
        <v>800</v>
      </c>
      <c r="E277" s="197">
        <f t="shared" si="19"/>
        <v>580</v>
      </c>
      <c r="G277" s="207">
        <v>524</v>
      </c>
      <c r="H277" s="207">
        <f t="shared" si="16"/>
        <v>1048</v>
      </c>
    </row>
    <row r="278" spans="1:8" ht="16.2" thickBot="1" x14ac:dyDescent="0.35">
      <c r="A278" s="194" t="s">
        <v>672</v>
      </c>
      <c r="B278" s="195" t="s">
        <v>142</v>
      </c>
      <c r="C278" s="196" t="str">
        <f t="shared" si="17"/>
        <v>Lubbock, TX</v>
      </c>
      <c r="D278" s="210">
        <f t="shared" si="18"/>
        <v>634</v>
      </c>
      <c r="E278" s="197">
        <f t="shared" si="19"/>
        <v>459.65</v>
      </c>
      <c r="G278" s="207">
        <v>317</v>
      </c>
      <c r="H278" s="207">
        <f t="shared" si="16"/>
        <v>634</v>
      </c>
    </row>
    <row r="279" spans="1:8" ht="16.2" thickBot="1" x14ac:dyDescent="0.35">
      <c r="A279" s="194" t="s">
        <v>965</v>
      </c>
      <c r="B279" s="195" t="s">
        <v>142</v>
      </c>
      <c r="C279" s="196" t="str">
        <f t="shared" si="17"/>
        <v>Lucas, TX</v>
      </c>
      <c r="D279" s="210">
        <f t="shared" si="18"/>
        <v>120</v>
      </c>
      <c r="E279" s="197">
        <f t="shared" si="19"/>
        <v>87</v>
      </c>
      <c r="G279" s="207">
        <v>60</v>
      </c>
      <c r="H279" s="207">
        <f t="shared" si="16"/>
        <v>120</v>
      </c>
    </row>
    <row r="280" spans="1:8" ht="16.2" thickBot="1" x14ac:dyDescent="0.35">
      <c r="A280" s="194" t="s">
        <v>673</v>
      </c>
      <c r="B280" s="195" t="s">
        <v>142</v>
      </c>
      <c r="C280" s="196" t="str">
        <f t="shared" si="17"/>
        <v>Lufkin, TX</v>
      </c>
      <c r="D280" s="210">
        <f t="shared" si="18"/>
        <v>402</v>
      </c>
      <c r="E280" s="197">
        <f t="shared" si="19"/>
        <v>291.45</v>
      </c>
      <c r="G280" s="207">
        <v>201</v>
      </c>
      <c r="H280" s="207">
        <f t="shared" si="16"/>
        <v>402</v>
      </c>
    </row>
    <row r="281" spans="1:8" ht="16.2" thickBot="1" x14ac:dyDescent="0.35">
      <c r="A281" s="194" t="s">
        <v>966</v>
      </c>
      <c r="B281" s="195" t="s">
        <v>142</v>
      </c>
      <c r="C281" s="196" t="str">
        <f t="shared" si="17"/>
        <v>Lumberton, TX</v>
      </c>
      <c r="D281" s="210">
        <f t="shared" si="18"/>
        <v>596</v>
      </c>
      <c r="E281" s="197">
        <f t="shared" si="19"/>
        <v>432.1</v>
      </c>
      <c r="G281" s="207">
        <v>298</v>
      </c>
      <c r="H281" s="207">
        <f t="shared" si="16"/>
        <v>596</v>
      </c>
    </row>
    <row r="282" spans="1:8" ht="16.2" thickBot="1" x14ac:dyDescent="0.35">
      <c r="A282" s="194" t="s">
        <v>967</v>
      </c>
      <c r="B282" s="195" t="s">
        <v>142</v>
      </c>
      <c r="C282" s="196" t="str">
        <f t="shared" si="17"/>
        <v>Mansfield, TX</v>
      </c>
      <c r="D282" s="210">
        <f t="shared" si="18"/>
        <v>42</v>
      </c>
      <c r="E282" s="197">
        <f t="shared" si="19"/>
        <v>30.45</v>
      </c>
      <c r="G282" s="207">
        <v>21</v>
      </c>
      <c r="H282" s="207">
        <f t="shared" si="16"/>
        <v>42</v>
      </c>
    </row>
    <row r="283" spans="1:8" ht="16.2" thickBot="1" x14ac:dyDescent="0.35">
      <c r="A283" s="194" t="s">
        <v>968</v>
      </c>
      <c r="B283" s="195" t="s">
        <v>142</v>
      </c>
      <c r="C283" s="196" t="str">
        <f t="shared" si="17"/>
        <v>Marble Falls, TX</v>
      </c>
      <c r="D283" s="210">
        <f t="shared" si="18"/>
        <v>362</v>
      </c>
      <c r="E283" s="197">
        <f t="shared" si="19"/>
        <v>262.45</v>
      </c>
      <c r="G283" s="207">
        <v>181</v>
      </c>
      <c r="H283" s="207">
        <f t="shared" si="16"/>
        <v>362</v>
      </c>
    </row>
    <row r="284" spans="1:8" ht="16.2" thickBot="1" x14ac:dyDescent="0.35">
      <c r="A284" s="194" t="s">
        <v>969</v>
      </c>
      <c r="B284" s="195" t="s">
        <v>142</v>
      </c>
      <c r="C284" s="196" t="str">
        <f t="shared" si="17"/>
        <v>Marlin, TX</v>
      </c>
      <c r="D284" s="210">
        <f t="shared" si="18"/>
        <v>226</v>
      </c>
      <c r="E284" s="197">
        <f t="shared" si="19"/>
        <v>163.85</v>
      </c>
      <c r="G284" s="207">
        <v>113</v>
      </c>
      <c r="H284" s="207">
        <f t="shared" si="16"/>
        <v>226</v>
      </c>
    </row>
    <row r="285" spans="1:8" ht="16.2" thickBot="1" x14ac:dyDescent="0.35">
      <c r="A285" s="194" t="s">
        <v>674</v>
      </c>
      <c r="B285" s="195" t="s">
        <v>142</v>
      </c>
      <c r="C285" s="196" t="str">
        <f t="shared" si="17"/>
        <v>Marshall, TX</v>
      </c>
      <c r="D285" s="210">
        <f t="shared" si="18"/>
        <v>370</v>
      </c>
      <c r="E285" s="197">
        <f t="shared" si="19"/>
        <v>268.25</v>
      </c>
      <c r="G285" s="207">
        <v>185</v>
      </c>
      <c r="H285" s="207">
        <f t="shared" si="16"/>
        <v>370</v>
      </c>
    </row>
    <row r="286" spans="1:8" ht="16.2" thickBot="1" x14ac:dyDescent="0.35">
      <c r="A286" s="194" t="s">
        <v>970</v>
      </c>
      <c r="B286" s="195" t="s">
        <v>142</v>
      </c>
      <c r="C286" s="196" t="str">
        <f t="shared" si="17"/>
        <v>Mason, TX</v>
      </c>
      <c r="D286" s="210">
        <f t="shared" si="18"/>
        <v>414</v>
      </c>
      <c r="E286" s="197">
        <f t="shared" si="19"/>
        <v>300.14999999999998</v>
      </c>
      <c r="G286" s="207">
        <v>207</v>
      </c>
      <c r="H286" s="207">
        <f t="shared" si="16"/>
        <v>414</v>
      </c>
    </row>
    <row r="287" spans="1:8" ht="16.2" thickBot="1" x14ac:dyDescent="0.35">
      <c r="A287" s="194" t="s">
        <v>971</v>
      </c>
      <c r="B287" s="195" t="s">
        <v>142</v>
      </c>
      <c r="C287" s="196" t="str">
        <f t="shared" si="17"/>
        <v>Mathis, TX</v>
      </c>
      <c r="D287" s="210">
        <f t="shared" si="18"/>
        <v>706</v>
      </c>
      <c r="E287" s="197">
        <f t="shared" si="19"/>
        <v>511.85</v>
      </c>
      <c r="G287" s="207">
        <v>353</v>
      </c>
      <c r="H287" s="207">
        <f t="shared" si="16"/>
        <v>706</v>
      </c>
    </row>
    <row r="288" spans="1:8" ht="16.2" thickBot="1" x14ac:dyDescent="0.35">
      <c r="A288" s="194" t="s">
        <v>972</v>
      </c>
      <c r="B288" s="195" t="s">
        <v>142</v>
      </c>
      <c r="C288" s="196" t="str">
        <f t="shared" si="17"/>
        <v>McAllen, TX</v>
      </c>
      <c r="D288" s="210">
        <f t="shared" si="18"/>
        <v>800</v>
      </c>
      <c r="E288" s="197">
        <f t="shared" si="19"/>
        <v>580</v>
      </c>
      <c r="G288" s="207">
        <v>500</v>
      </c>
      <c r="H288" s="207">
        <f t="shared" si="16"/>
        <v>1000</v>
      </c>
    </row>
    <row r="289" spans="1:8" ht="16.2" thickBot="1" x14ac:dyDescent="0.35">
      <c r="A289" s="194" t="s">
        <v>973</v>
      </c>
      <c r="B289" s="195" t="s">
        <v>142</v>
      </c>
      <c r="C289" s="196" t="str">
        <f t="shared" si="17"/>
        <v>McGregor, TX</v>
      </c>
      <c r="D289" s="210">
        <f t="shared" si="18"/>
        <v>232</v>
      </c>
      <c r="E289" s="197">
        <f t="shared" si="19"/>
        <v>168.2</v>
      </c>
      <c r="G289" s="207">
        <v>116</v>
      </c>
      <c r="H289" s="207">
        <f t="shared" si="16"/>
        <v>232</v>
      </c>
    </row>
    <row r="290" spans="1:8" ht="16.2" thickBot="1" x14ac:dyDescent="0.35">
      <c r="A290" s="194" t="s">
        <v>974</v>
      </c>
      <c r="B290" s="195" t="s">
        <v>142</v>
      </c>
      <c r="C290" s="196" t="str">
        <f t="shared" si="17"/>
        <v>McKinney, TX</v>
      </c>
      <c r="D290" s="210">
        <f t="shared" si="18"/>
        <v>116</v>
      </c>
      <c r="E290" s="197">
        <f t="shared" si="19"/>
        <v>84.1</v>
      </c>
      <c r="G290" s="207">
        <v>58</v>
      </c>
      <c r="H290" s="207">
        <f t="shared" si="16"/>
        <v>116</v>
      </c>
    </row>
    <row r="291" spans="1:8" ht="16.2" thickBot="1" x14ac:dyDescent="0.35">
      <c r="A291" s="194" t="s">
        <v>975</v>
      </c>
      <c r="B291" s="195" t="s">
        <v>142</v>
      </c>
      <c r="C291" s="196" t="str">
        <f t="shared" si="17"/>
        <v>Menard, TX</v>
      </c>
      <c r="D291" s="210">
        <f t="shared" si="18"/>
        <v>420</v>
      </c>
      <c r="E291" s="197">
        <f t="shared" si="19"/>
        <v>304.5</v>
      </c>
      <c r="G291" s="207">
        <v>210</v>
      </c>
      <c r="H291" s="207">
        <f t="shared" si="16"/>
        <v>420</v>
      </c>
    </row>
    <row r="292" spans="1:8" ht="16.2" thickBot="1" x14ac:dyDescent="0.35">
      <c r="A292" s="194" t="s">
        <v>976</v>
      </c>
      <c r="B292" s="195" t="s">
        <v>142</v>
      </c>
      <c r="C292" s="196" t="str">
        <f t="shared" si="17"/>
        <v>Merkel, TX</v>
      </c>
      <c r="D292" s="210">
        <f t="shared" si="18"/>
        <v>336</v>
      </c>
      <c r="E292" s="197">
        <f t="shared" si="19"/>
        <v>243.6</v>
      </c>
      <c r="G292" s="207">
        <v>168</v>
      </c>
      <c r="H292" s="207">
        <f t="shared" si="16"/>
        <v>336</v>
      </c>
    </row>
    <row r="293" spans="1:8" ht="16.2" thickBot="1" x14ac:dyDescent="0.35">
      <c r="A293" s="202" t="s">
        <v>977</v>
      </c>
      <c r="B293" s="195" t="s">
        <v>142</v>
      </c>
      <c r="C293" s="196" t="str">
        <f t="shared" si="17"/>
        <v>Mesquite , TX</v>
      </c>
      <c r="D293" s="210">
        <f t="shared" si="18"/>
        <v>98</v>
      </c>
      <c r="E293" s="197">
        <f t="shared" si="19"/>
        <v>71.05</v>
      </c>
      <c r="G293" s="207">
        <v>49</v>
      </c>
      <c r="H293" s="207">
        <f t="shared" si="16"/>
        <v>98</v>
      </c>
    </row>
    <row r="294" spans="1:8" ht="16.2" thickBot="1" x14ac:dyDescent="0.35">
      <c r="A294" s="194" t="s">
        <v>978</v>
      </c>
      <c r="B294" s="195" t="s">
        <v>142</v>
      </c>
      <c r="C294" s="196" t="str">
        <f t="shared" si="17"/>
        <v>Mexia, TX</v>
      </c>
      <c r="D294" s="210">
        <f t="shared" si="18"/>
        <v>200</v>
      </c>
      <c r="E294" s="197">
        <f t="shared" si="19"/>
        <v>145</v>
      </c>
      <c r="G294" s="207">
        <v>100</v>
      </c>
      <c r="H294" s="207">
        <f t="shared" si="16"/>
        <v>200</v>
      </c>
    </row>
    <row r="295" spans="1:8" ht="16.2" thickBot="1" x14ac:dyDescent="0.35">
      <c r="A295" s="194" t="s">
        <v>263</v>
      </c>
      <c r="B295" s="195" t="s">
        <v>142</v>
      </c>
      <c r="C295" s="196" t="str">
        <f t="shared" si="17"/>
        <v>Midland, TX</v>
      </c>
      <c r="D295" s="210">
        <f t="shared" si="18"/>
        <v>598</v>
      </c>
      <c r="E295" s="197">
        <f t="shared" si="19"/>
        <v>433.55</v>
      </c>
      <c r="G295" s="207">
        <v>299</v>
      </c>
      <c r="H295" s="207">
        <f t="shared" si="16"/>
        <v>598</v>
      </c>
    </row>
    <row r="296" spans="1:8" ht="16.2" thickBot="1" x14ac:dyDescent="0.35">
      <c r="A296" s="194" t="s">
        <v>979</v>
      </c>
      <c r="B296" s="195" t="s">
        <v>142</v>
      </c>
      <c r="C296" s="196" t="str">
        <f t="shared" si="17"/>
        <v>Miles, TX</v>
      </c>
      <c r="D296" s="210">
        <f t="shared" si="18"/>
        <v>420</v>
      </c>
      <c r="E296" s="197">
        <f t="shared" si="19"/>
        <v>304.5</v>
      </c>
      <c r="G296" s="207">
        <v>210</v>
      </c>
      <c r="H296" s="207">
        <f t="shared" si="16"/>
        <v>420</v>
      </c>
    </row>
    <row r="297" spans="1:8" ht="16.2" thickBot="1" x14ac:dyDescent="0.35">
      <c r="A297" s="194" t="s">
        <v>980</v>
      </c>
      <c r="B297" s="195" t="s">
        <v>142</v>
      </c>
      <c r="C297" s="196" t="str">
        <f t="shared" si="17"/>
        <v>Millersview, TX</v>
      </c>
      <c r="D297" s="210">
        <f t="shared" si="18"/>
        <v>406</v>
      </c>
      <c r="E297" s="197">
        <f t="shared" si="19"/>
        <v>294.35000000000002</v>
      </c>
      <c r="G297" s="207">
        <v>203</v>
      </c>
      <c r="H297" s="207">
        <f t="shared" si="16"/>
        <v>406</v>
      </c>
    </row>
    <row r="298" spans="1:8" ht="16.2" thickBot="1" x14ac:dyDescent="0.35">
      <c r="A298" s="194" t="s">
        <v>981</v>
      </c>
      <c r="B298" s="195" t="s">
        <v>142</v>
      </c>
      <c r="C298" s="196" t="str">
        <f t="shared" si="17"/>
        <v>Mineola, TX</v>
      </c>
      <c r="D298" s="210">
        <f t="shared" si="18"/>
        <v>240</v>
      </c>
      <c r="E298" s="197">
        <f t="shared" si="19"/>
        <v>174</v>
      </c>
      <c r="G298" s="207">
        <v>120</v>
      </c>
      <c r="H298" s="207">
        <f t="shared" si="16"/>
        <v>240</v>
      </c>
    </row>
    <row r="299" spans="1:8" ht="16.2" thickBot="1" x14ac:dyDescent="0.35">
      <c r="A299" s="194" t="s">
        <v>982</v>
      </c>
      <c r="B299" s="195" t="s">
        <v>142</v>
      </c>
      <c r="C299" s="196" t="str">
        <f t="shared" si="17"/>
        <v>Missouri City, TX</v>
      </c>
      <c r="D299" s="210">
        <f t="shared" si="18"/>
        <v>544</v>
      </c>
      <c r="E299" s="197">
        <f t="shared" si="19"/>
        <v>394.4</v>
      </c>
      <c r="G299" s="207">
        <v>272</v>
      </c>
      <c r="H299" s="207">
        <f t="shared" si="16"/>
        <v>544</v>
      </c>
    </row>
    <row r="300" spans="1:8" ht="16.2" thickBot="1" x14ac:dyDescent="0.35">
      <c r="A300" s="194" t="s">
        <v>983</v>
      </c>
      <c r="B300" s="195" t="s">
        <v>142</v>
      </c>
      <c r="C300" s="196" t="str">
        <f t="shared" si="17"/>
        <v>Monahans, TX</v>
      </c>
      <c r="D300" s="210">
        <f t="shared" si="18"/>
        <v>712</v>
      </c>
      <c r="E300" s="197">
        <f t="shared" si="19"/>
        <v>516.20000000000005</v>
      </c>
      <c r="G300" s="207">
        <v>356</v>
      </c>
      <c r="H300" s="207">
        <f t="shared" si="16"/>
        <v>712</v>
      </c>
    </row>
    <row r="301" spans="1:8" ht="16.2" thickBot="1" x14ac:dyDescent="0.35">
      <c r="A301" s="194" t="s">
        <v>984</v>
      </c>
      <c r="B301" s="195" t="s">
        <v>142</v>
      </c>
      <c r="C301" s="196" t="str">
        <f t="shared" si="17"/>
        <v>Mont Belvieu, TX</v>
      </c>
      <c r="D301" s="210">
        <f t="shared" si="18"/>
        <v>562</v>
      </c>
      <c r="E301" s="197">
        <f t="shared" si="19"/>
        <v>407.45</v>
      </c>
      <c r="G301" s="207">
        <v>281</v>
      </c>
      <c r="H301" s="207">
        <f t="shared" si="16"/>
        <v>562</v>
      </c>
    </row>
    <row r="302" spans="1:8" ht="16.2" thickBot="1" x14ac:dyDescent="0.35">
      <c r="A302" s="194" t="s">
        <v>985</v>
      </c>
      <c r="B302" s="195" t="s">
        <v>142</v>
      </c>
      <c r="C302" s="196" t="str">
        <f t="shared" si="17"/>
        <v>Moody, TX</v>
      </c>
      <c r="D302" s="210">
        <f t="shared" si="18"/>
        <v>228</v>
      </c>
      <c r="E302" s="197">
        <f t="shared" si="19"/>
        <v>165.3</v>
      </c>
      <c r="G302" s="207">
        <v>114</v>
      </c>
      <c r="H302" s="207">
        <f t="shared" si="16"/>
        <v>228</v>
      </c>
    </row>
    <row r="303" spans="1:8" ht="16.2" thickBot="1" x14ac:dyDescent="0.35">
      <c r="A303" s="194" t="s">
        <v>986</v>
      </c>
      <c r="B303" s="195" t="s">
        <v>142</v>
      </c>
      <c r="C303" s="196" t="str">
        <f t="shared" si="17"/>
        <v>Morgans Point, TX</v>
      </c>
      <c r="D303" s="210">
        <f t="shared" si="18"/>
        <v>576</v>
      </c>
      <c r="E303" s="197">
        <f t="shared" si="19"/>
        <v>417.6</v>
      </c>
      <c r="G303" s="207">
        <v>288</v>
      </c>
      <c r="H303" s="207">
        <f t="shared" si="16"/>
        <v>576</v>
      </c>
    </row>
    <row r="304" spans="1:8" ht="16.2" thickBot="1" x14ac:dyDescent="0.35">
      <c r="A304" s="194" t="s">
        <v>987</v>
      </c>
      <c r="B304" s="195" t="s">
        <v>142</v>
      </c>
      <c r="C304" s="196" t="str">
        <f t="shared" si="17"/>
        <v>Moulton, TX</v>
      </c>
      <c r="D304" s="210">
        <f t="shared" si="18"/>
        <v>486</v>
      </c>
      <c r="E304" s="197">
        <f t="shared" si="19"/>
        <v>352.35</v>
      </c>
      <c r="G304" s="207">
        <v>243</v>
      </c>
      <c r="H304" s="207">
        <f t="shared" si="16"/>
        <v>486</v>
      </c>
    </row>
    <row r="305" spans="1:8" ht="16.2" thickBot="1" x14ac:dyDescent="0.35">
      <c r="A305" s="194" t="s">
        <v>988</v>
      </c>
      <c r="B305" s="195" t="s">
        <v>142</v>
      </c>
      <c r="C305" s="196" t="str">
        <f t="shared" si="17"/>
        <v>Mount Pleasant, TX</v>
      </c>
      <c r="D305" s="210">
        <f t="shared" si="18"/>
        <v>318</v>
      </c>
      <c r="E305" s="197">
        <f t="shared" si="19"/>
        <v>230.55</v>
      </c>
      <c r="G305" s="207">
        <v>159</v>
      </c>
      <c r="H305" s="207">
        <f t="shared" si="16"/>
        <v>318</v>
      </c>
    </row>
    <row r="306" spans="1:8" ht="16.2" thickBot="1" x14ac:dyDescent="0.35">
      <c r="A306" s="194" t="s">
        <v>989</v>
      </c>
      <c r="B306" s="195" t="s">
        <v>142</v>
      </c>
      <c r="C306" s="196" t="str">
        <f t="shared" si="17"/>
        <v>Mt Vernon, TX</v>
      </c>
      <c r="D306" s="210">
        <f t="shared" si="18"/>
        <v>272</v>
      </c>
      <c r="E306" s="197">
        <f t="shared" si="19"/>
        <v>197.2</v>
      </c>
      <c r="G306" s="207">
        <v>136</v>
      </c>
      <c r="H306" s="207">
        <f t="shared" si="16"/>
        <v>272</v>
      </c>
    </row>
    <row r="307" spans="1:8" ht="16.2" thickBot="1" x14ac:dyDescent="0.35">
      <c r="A307" s="194" t="s">
        <v>990</v>
      </c>
      <c r="B307" s="195" t="s">
        <v>142</v>
      </c>
      <c r="C307" s="196" t="str">
        <f t="shared" si="17"/>
        <v>Murphy, TX</v>
      </c>
      <c r="D307" s="210">
        <f t="shared" si="18"/>
        <v>110</v>
      </c>
      <c r="E307" s="197">
        <f t="shared" si="19"/>
        <v>79.75</v>
      </c>
      <c r="G307" s="207">
        <v>55</v>
      </c>
      <c r="H307" s="207">
        <f t="shared" si="16"/>
        <v>110</v>
      </c>
    </row>
    <row r="308" spans="1:8" ht="16.2" thickBot="1" x14ac:dyDescent="0.35">
      <c r="A308" s="194" t="s">
        <v>675</v>
      </c>
      <c r="B308" s="195" t="s">
        <v>142</v>
      </c>
      <c r="C308" s="196" t="str">
        <f t="shared" si="17"/>
        <v>Nacogdoches, TX</v>
      </c>
      <c r="D308" s="210">
        <f t="shared" si="18"/>
        <v>402</v>
      </c>
      <c r="E308" s="197">
        <f t="shared" si="19"/>
        <v>291.45</v>
      </c>
      <c r="G308" s="207">
        <v>201</v>
      </c>
      <c r="H308" s="207">
        <f t="shared" si="16"/>
        <v>402</v>
      </c>
    </row>
    <row r="309" spans="1:8" ht="16.2" thickBot="1" x14ac:dyDescent="0.35">
      <c r="A309" s="194" t="s">
        <v>991</v>
      </c>
      <c r="B309" s="195" t="s">
        <v>142</v>
      </c>
      <c r="C309" s="196" t="str">
        <f t="shared" si="17"/>
        <v>Nassau Bay, TX</v>
      </c>
      <c r="D309" s="210">
        <f t="shared" si="18"/>
        <v>578</v>
      </c>
      <c r="E309" s="197">
        <f t="shared" si="19"/>
        <v>419.05</v>
      </c>
      <c r="G309" s="207">
        <v>289</v>
      </c>
      <c r="H309" s="207">
        <f t="shared" si="16"/>
        <v>578</v>
      </c>
    </row>
    <row r="310" spans="1:8" ht="16.2" thickBot="1" x14ac:dyDescent="0.35">
      <c r="A310" s="194" t="s">
        <v>992</v>
      </c>
      <c r="B310" s="195" t="s">
        <v>142</v>
      </c>
      <c r="C310" s="196" t="str">
        <f t="shared" si="17"/>
        <v>Nesbitt, TX</v>
      </c>
      <c r="D310" s="210">
        <f t="shared" si="18"/>
        <v>380</v>
      </c>
      <c r="E310" s="197">
        <f t="shared" si="19"/>
        <v>275.5</v>
      </c>
      <c r="G310" s="207">
        <v>190</v>
      </c>
      <c r="H310" s="207">
        <f t="shared" si="16"/>
        <v>380</v>
      </c>
    </row>
    <row r="311" spans="1:8" ht="16.2" thickBot="1" x14ac:dyDescent="0.35">
      <c r="A311" s="194" t="s">
        <v>993</v>
      </c>
      <c r="B311" s="195" t="s">
        <v>142</v>
      </c>
      <c r="C311" s="196" t="str">
        <f t="shared" si="17"/>
        <v>New Boston, TX</v>
      </c>
      <c r="D311" s="210">
        <f t="shared" si="18"/>
        <v>376</v>
      </c>
      <c r="E311" s="197">
        <f t="shared" si="19"/>
        <v>272.60000000000002</v>
      </c>
      <c r="G311" s="207">
        <v>188</v>
      </c>
      <c r="H311" s="207">
        <f t="shared" si="16"/>
        <v>376</v>
      </c>
    </row>
    <row r="312" spans="1:8" ht="16.2" thickBot="1" x14ac:dyDescent="0.35">
      <c r="A312" s="194" t="s">
        <v>676</v>
      </c>
      <c r="B312" s="195" t="s">
        <v>142</v>
      </c>
      <c r="C312" s="196" t="str">
        <f t="shared" si="17"/>
        <v>New Braunfels, TX</v>
      </c>
      <c r="D312" s="210">
        <f t="shared" si="18"/>
        <v>474</v>
      </c>
      <c r="E312" s="197">
        <f t="shared" si="19"/>
        <v>343.65</v>
      </c>
      <c r="G312" s="207">
        <v>237</v>
      </c>
      <c r="H312" s="207">
        <f t="shared" si="16"/>
        <v>474</v>
      </c>
    </row>
    <row r="313" spans="1:8" ht="16.2" thickBot="1" x14ac:dyDescent="0.35">
      <c r="A313" s="194" t="s">
        <v>283</v>
      </c>
      <c r="B313" s="195" t="s">
        <v>94</v>
      </c>
      <c r="C313" s="196" t="str">
        <f t="shared" si="17"/>
        <v>New Orleans, LA</v>
      </c>
      <c r="D313" s="210">
        <f t="shared" si="18"/>
        <v>800</v>
      </c>
      <c r="E313" s="197">
        <f t="shared" si="19"/>
        <v>580</v>
      </c>
      <c r="G313" s="207">
        <v>538</v>
      </c>
      <c r="H313" s="207">
        <f t="shared" si="16"/>
        <v>1076</v>
      </c>
    </row>
    <row r="314" spans="1:8" ht="16.2" thickBot="1" x14ac:dyDescent="0.35">
      <c r="A314" s="194" t="s">
        <v>994</v>
      </c>
      <c r="B314" s="195" t="s">
        <v>142</v>
      </c>
      <c r="C314" s="196" t="str">
        <f t="shared" si="17"/>
        <v>Niederwald, TX</v>
      </c>
      <c r="D314" s="210">
        <f t="shared" si="18"/>
        <v>422</v>
      </c>
      <c r="E314" s="197">
        <f t="shared" si="19"/>
        <v>305.95</v>
      </c>
      <c r="G314" s="207">
        <v>211</v>
      </c>
      <c r="H314" s="207">
        <f t="shared" si="16"/>
        <v>422</v>
      </c>
    </row>
    <row r="315" spans="1:8" ht="16.2" thickBot="1" x14ac:dyDescent="0.35">
      <c r="A315" s="194" t="s">
        <v>995</v>
      </c>
      <c r="B315" s="195" t="s">
        <v>142</v>
      </c>
      <c r="C315" s="196" t="str">
        <f t="shared" si="17"/>
        <v>North Cleveland, TX</v>
      </c>
      <c r="D315" s="210">
        <f t="shared" si="18"/>
        <v>476</v>
      </c>
      <c r="E315" s="197">
        <f t="shared" si="19"/>
        <v>345.1</v>
      </c>
      <c r="G315" s="207">
        <v>238</v>
      </c>
      <c r="H315" s="207">
        <f t="shared" si="16"/>
        <v>476</v>
      </c>
    </row>
    <row r="316" spans="1:8" ht="16.2" thickBot="1" x14ac:dyDescent="0.35">
      <c r="A316" s="194" t="s">
        <v>996</v>
      </c>
      <c r="B316" s="195" t="s">
        <v>142</v>
      </c>
      <c r="C316" s="196" t="str">
        <f t="shared" si="17"/>
        <v>North Richland Hills, TX</v>
      </c>
      <c r="D316" s="210">
        <f t="shared" si="18"/>
        <v>24</v>
      </c>
      <c r="E316" s="197">
        <f t="shared" si="19"/>
        <v>17.399999999999999</v>
      </c>
      <c r="G316" s="207">
        <v>12</v>
      </c>
      <c r="H316" s="207">
        <f t="shared" si="16"/>
        <v>24</v>
      </c>
    </row>
    <row r="317" spans="1:8" ht="16.2" thickBot="1" x14ac:dyDescent="0.35">
      <c r="A317" s="194" t="s">
        <v>997</v>
      </c>
      <c r="B317" s="195" t="s">
        <v>142</v>
      </c>
      <c r="C317" s="196" t="str">
        <f t="shared" si="17"/>
        <v>Oak Point, TX</v>
      </c>
      <c r="D317" s="210">
        <f t="shared" si="18"/>
        <v>104</v>
      </c>
      <c r="E317" s="197">
        <f t="shared" si="19"/>
        <v>75.400000000000006</v>
      </c>
      <c r="G317" s="207">
        <v>52</v>
      </c>
      <c r="H317" s="207">
        <f t="shared" si="16"/>
        <v>104</v>
      </c>
    </row>
    <row r="318" spans="1:8" ht="16.2" thickBot="1" x14ac:dyDescent="0.35">
      <c r="A318" s="194" t="s">
        <v>677</v>
      </c>
      <c r="B318" s="195" t="s">
        <v>142</v>
      </c>
      <c r="C318" s="196" t="str">
        <f t="shared" si="17"/>
        <v>Odessa, TX</v>
      </c>
      <c r="D318" s="210">
        <f t="shared" si="18"/>
        <v>644</v>
      </c>
      <c r="E318" s="197">
        <f t="shared" si="19"/>
        <v>466.9</v>
      </c>
      <c r="G318" s="207">
        <v>322</v>
      </c>
      <c r="H318" s="207">
        <f t="shared" si="16"/>
        <v>644</v>
      </c>
    </row>
    <row r="319" spans="1:8" ht="16.2" thickBot="1" x14ac:dyDescent="0.35">
      <c r="A319" s="202" t="s">
        <v>294</v>
      </c>
      <c r="B319" s="195" t="s">
        <v>128</v>
      </c>
      <c r="C319" s="196" t="str">
        <f t="shared" si="17"/>
        <v>Oklahoma City, OK</v>
      </c>
      <c r="D319" s="210">
        <f t="shared" si="18"/>
        <v>428</v>
      </c>
      <c r="E319" s="197">
        <f t="shared" si="19"/>
        <v>310.3</v>
      </c>
      <c r="G319" s="207">
        <v>214</v>
      </c>
      <c r="H319" s="207">
        <f t="shared" si="16"/>
        <v>428</v>
      </c>
    </row>
    <row r="320" spans="1:8" ht="16.2" thickBot="1" x14ac:dyDescent="0.35">
      <c r="A320" s="194" t="s">
        <v>998</v>
      </c>
      <c r="B320" s="195" t="s">
        <v>142</v>
      </c>
      <c r="C320" s="196" t="str">
        <f t="shared" si="17"/>
        <v>Old River-Winfree, TX</v>
      </c>
      <c r="D320" s="210">
        <f t="shared" si="18"/>
        <v>564</v>
      </c>
      <c r="E320" s="197">
        <f t="shared" si="19"/>
        <v>408.9</v>
      </c>
      <c r="G320" s="207">
        <v>282</v>
      </c>
      <c r="H320" s="207">
        <f t="shared" si="16"/>
        <v>564</v>
      </c>
    </row>
    <row r="321" spans="1:8" ht="16.2" thickBot="1" x14ac:dyDescent="0.35">
      <c r="A321" s="194" t="s">
        <v>999</v>
      </c>
      <c r="B321" s="195" t="s">
        <v>142</v>
      </c>
      <c r="C321" s="196" t="str">
        <f t="shared" si="17"/>
        <v>Onalaska, TX</v>
      </c>
      <c r="D321" s="210">
        <f t="shared" si="18"/>
        <v>446</v>
      </c>
      <c r="E321" s="197">
        <f t="shared" si="19"/>
        <v>323.35000000000002</v>
      </c>
      <c r="G321" s="207">
        <v>223</v>
      </c>
      <c r="H321" s="207">
        <f t="shared" si="16"/>
        <v>446</v>
      </c>
    </row>
    <row r="322" spans="1:8" ht="16.2" thickBot="1" x14ac:dyDescent="0.35">
      <c r="A322" s="194" t="s">
        <v>459</v>
      </c>
      <c r="B322" s="195" t="s">
        <v>142</v>
      </c>
      <c r="C322" s="196" t="str">
        <f t="shared" si="17"/>
        <v>Orange, TX</v>
      </c>
      <c r="D322" s="210">
        <f t="shared" si="18"/>
        <v>658</v>
      </c>
      <c r="E322" s="197">
        <f t="shared" si="19"/>
        <v>477.05</v>
      </c>
      <c r="G322" s="207">
        <v>329</v>
      </c>
      <c r="H322" s="207">
        <f t="shared" si="16"/>
        <v>658</v>
      </c>
    </row>
    <row r="323" spans="1:8" ht="16.2" thickBot="1" x14ac:dyDescent="0.35">
      <c r="A323" s="194" t="s">
        <v>1000</v>
      </c>
      <c r="B323" s="195" t="s">
        <v>142</v>
      </c>
      <c r="C323" s="196" t="str">
        <f t="shared" si="17"/>
        <v>Overton, TX</v>
      </c>
      <c r="D323" s="210">
        <f t="shared" si="18"/>
        <v>304</v>
      </c>
      <c r="E323" s="197">
        <f t="shared" si="19"/>
        <v>220.4</v>
      </c>
      <c r="G323" s="207">
        <v>152</v>
      </c>
      <c r="H323" s="207">
        <f t="shared" si="16"/>
        <v>304</v>
      </c>
    </row>
    <row r="324" spans="1:8" ht="16.2" thickBot="1" x14ac:dyDescent="0.35">
      <c r="A324" s="194" t="s">
        <v>1001</v>
      </c>
      <c r="B324" s="195" t="s">
        <v>142</v>
      </c>
      <c r="C324" s="196" t="str">
        <f t="shared" si="17"/>
        <v>Paint Rock, TX</v>
      </c>
      <c r="D324" s="210">
        <f t="shared" si="18"/>
        <v>418</v>
      </c>
      <c r="E324" s="197">
        <f t="shared" si="19"/>
        <v>303.05</v>
      </c>
      <c r="G324" s="207">
        <v>209</v>
      </c>
      <c r="H324" s="207">
        <f t="shared" si="16"/>
        <v>418</v>
      </c>
    </row>
    <row r="325" spans="1:8" ht="16.2" thickBot="1" x14ac:dyDescent="0.35">
      <c r="A325" s="194" t="s">
        <v>1002</v>
      </c>
      <c r="B325" s="195" t="s">
        <v>142</v>
      </c>
      <c r="C325" s="196" t="str">
        <f t="shared" si="17"/>
        <v>Palestine, TX</v>
      </c>
      <c r="D325" s="210">
        <f t="shared" si="18"/>
        <v>270</v>
      </c>
      <c r="E325" s="197">
        <f t="shared" si="19"/>
        <v>195.75</v>
      </c>
      <c r="G325" s="207">
        <v>135</v>
      </c>
      <c r="H325" s="207">
        <f t="shared" si="16"/>
        <v>270</v>
      </c>
    </row>
    <row r="326" spans="1:8" ht="16.2" thickBot="1" x14ac:dyDescent="0.35">
      <c r="A326" s="194" t="s">
        <v>1003</v>
      </c>
      <c r="B326" s="195" t="s">
        <v>142</v>
      </c>
      <c r="C326" s="196" t="str">
        <f t="shared" si="17"/>
        <v>Pampa, TX</v>
      </c>
      <c r="D326" s="210">
        <f t="shared" si="18"/>
        <v>650</v>
      </c>
      <c r="E326" s="197">
        <f t="shared" si="19"/>
        <v>471.25</v>
      </c>
      <c r="G326" s="207">
        <v>325</v>
      </c>
      <c r="H326" s="207">
        <f t="shared" ref="H326:H389" si="20">SUM(G326*2)</f>
        <v>650</v>
      </c>
    </row>
    <row r="327" spans="1:8" ht="16.2" thickBot="1" x14ac:dyDescent="0.35">
      <c r="A327" s="194" t="s">
        <v>678</v>
      </c>
      <c r="B327" s="195" t="s">
        <v>142</v>
      </c>
      <c r="C327" s="196" t="str">
        <f t="shared" si="17"/>
        <v>Paris, TX</v>
      </c>
      <c r="D327" s="210">
        <f t="shared" si="18"/>
        <v>270</v>
      </c>
      <c r="E327" s="197">
        <f t="shared" si="19"/>
        <v>195.75</v>
      </c>
      <c r="G327" s="207">
        <v>135</v>
      </c>
      <c r="H327" s="207">
        <f t="shared" si="20"/>
        <v>270</v>
      </c>
    </row>
    <row r="328" spans="1:8" ht="16.2" thickBot="1" x14ac:dyDescent="0.35">
      <c r="A328" s="194" t="s">
        <v>1004</v>
      </c>
      <c r="B328" s="195" t="s">
        <v>142</v>
      </c>
      <c r="C328" s="196" t="str">
        <f t="shared" si="17"/>
        <v>Parker, TX</v>
      </c>
      <c r="D328" s="210">
        <f t="shared" si="18"/>
        <v>112</v>
      </c>
      <c r="E328" s="197">
        <f t="shared" si="19"/>
        <v>81.2</v>
      </c>
      <c r="G328" s="207">
        <v>56</v>
      </c>
      <c r="H328" s="207">
        <f t="shared" si="20"/>
        <v>112</v>
      </c>
    </row>
    <row r="329" spans="1:8" ht="16.2" thickBot="1" x14ac:dyDescent="0.35">
      <c r="A329" s="194" t="s">
        <v>1005</v>
      </c>
      <c r="B329" s="195" t="s">
        <v>142</v>
      </c>
      <c r="C329" s="196" t="str">
        <f t="shared" ref="C329:C392" si="21">$A329&amp;","&amp;" "&amp;$B329</f>
        <v>Pasadena, TX</v>
      </c>
      <c r="D329" s="210">
        <f t="shared" ref="D329:D392" si="22">IF($H329&gt;=$D$5,800,$H329)</f>
        <v>552</v>
      </c>
      <c r="E329" s="197">
        <f t="shared" ref="E329:E392" si="23">IF($H329&gt;=$D$5,$D$5*$D$2,$H329*$D$2)</f>
        <v>400.2</v>
      </c>
      <c r="G329" s="207">
        <v>276</v>
      </c>
      <c r="H329" s="207">
        <f t="shared" si="20"/>
        <v>552</v>
      </c>
    </row>
    <row r="330" spans="1:8" ht="16.2" thickBot="1" x14ac:dyDescent="0.35">
      <c r="A330" s="194" t="s">
        <v>1006</v>
      </c>
      <c r="B330" s="195" t="s">
        <v>142</v>
      </c>
      <c r="C330" s="196" t="str">
        <f t="shared" si="21"/>
        <v>Pearland, TX</v>
      </c>
      <c r="D330" s="210">
        <f t="shared" si="22"/>
        <v>568</v>
      </c>
      <c r="E330" s="197">
        <f t="shared" si="23"/>
        <v>411.8</v>
      </c>
      <c r="G330" s="207">
        <v>284</v>
      </c>
      <c r="H330" s="207">
        <f t="shared" si="20"/>
        <v>568</v>
      </c>
    </row>
    <row r="331" spans="1:8" ht="16.2" thickBot="1" x14ac:dyDescent="0.35">
      <c r="A331" s="194" t="s">
        <v>303</v>
      </c>
      <c r="B331" s="195" t="s">
        <v>142</v>
      </c>
      <c r="C331" s="196" t="str">
        <f t="shared" si="21"/>
        <v>Pecos, TX</v>
      </c>
      <c r="D331" s="210">
        <f t="shared" si="22"/>
        <v>788</v>
      </c>
      <c r="E331" s="197">
        <f t="shared" si="23"/>
        <v>571.29999999999995</v>
      </c>
      <c r="G331" s="207">
        <v>394</v>
      </c>
      <c r="H331" s="207">
        <f t="shared" si="20"/>
        <v>788</v>
      </c>
    </row>
    <row r="332" spans="1:8" ht="16.2" thickBot="1" x14ac:dyDescent="0.35">
      <c r="A332" s="194" t="s">
        <v>1007</v>
      </c>
      <c r="B332" s="195" t="s">
        <v>142</v>
      </c>
      <c r="C332" s="196" t="str">
        <f t="shared" si="21"/>
        <v>Perryton, TX</v>
      </c>
      <c r="D332" s="210">
        <f t="shared" si="22"/>
        <v>752</v>
      </c>
      <c r="E332" s="197">
        <f t="shared" si="23"/>
        <v>545.20000000000005</v>
      </c>
      <c r="G332" s="207">
        <v>376</v>
      </c>
      <c r="H332" s="207">
        <f t="shared" si="20"/>
        <v>752</v>
      </c>
    </row>
    <row r="333" spans="1:8" ht="16.2" thickBot="1" x14ac:dyDescent="0.35">
      <c r="A333" s="194" t="s">
        <v>1008</v>
      </c>
      <c r="B333" s="195" t="s">
        <v>142</v>
      </c>
      <c r="C333" s="196" t="str">
        <f t="shared" si="21"/>
        <v>Pflugerville, TX</v>
      </c>
      <c r="D333" s="210">
        <f t="shared" si="22"/>
        <v>356</v>
      </c>
      <c r="E333" s="197">
        <f t="shared" si="23"/>
        <v>258.10000000000002</v>
      </c>
      <c r="G333" s="207">
        <v>178</v>
      </c>
      <c r="H333" s="207">
        <f t="shared" si="20"/>
        <v>356</v>
      </c>
    </row>
    <row r="334" spans="1:8" ht="16.2" thickBot="1" x14ac:dyDescent="0.35">
      <c r="A334" s="194" t="s">
        <v>1009</v>
      </c>
      <c r="B334" s="195" t="s">
        <v>142</v>
      </c>
      <c r="C334" s="196" t="str">
        <f t="shared" si="21"/>
        <v>Pharr, TX</v>
      </c>
      <c r="D334" s="210">
        <f t="shared" si="22"/>
        <v>800</v>
      </c>
      <c r="E334" s="197">
        <f t="shared" si="23"/>
        <v>580</v>
      </c>
      <c r="G334" s="207">
        <v>498</v>
      </c>
      <c r="H334" s="207">
        <f t="shared" si="20"/>
        <v>996</v>
      </c>
    </row>
    <row r="335" spans="1:8" ht="16.2" thickBot="1" x14ac:dyDescent="0.35">
      <c r="A335" s="194" t="s">
        <v>679</v>
      </c>
      <c r="B335" s="195" t="s">
        <v>142</v>
      </c>
      <c r="C335" s="196" t="str">
        <f t="shared" si="21"/>
        <v>Pittsburg, TX</v>
      </c>
      <c r="D335" s="210">
        <f t="shared" si="22"/>
        <v>320</v>
      </c>
      <c r="E335" s="197">
        <f t="shared" si="23"/>
        <v>232</v>
      </c>
      <c r="G335" s="207">
        <v>160</v>
      </c>
      <c r="H335" s="207">
        <f t="shared" si="20"/>
        <v>320</v>
      </c>
    </row>
    <row r="336" spans="1:8" ht="16.2" thickBot="1" x14ac:dyDescent="0.35">
      <c r="A336" s="194" t="s">
        <v>1010</v>
      </c>
      <c r="B336" s="195" t="s">
        <v>142</v>
      </c>
      <c r="C336" s="196" t="str">
        <f t="shared" si="21"/>
        <v>Plainview, TX</v>
      </c>
      <c r="D336" s="210">
        <f t="shared" si="22"/>
        <v>644</v>
      </c>
      <c r="E336" s="197">
        <f t="shared" si="23"/>
        <v>466.9</v>
      </c>
      <c r="G336" s="207">
        <v>322</v>
      </c>
      <c r="H336" s="207">
        <f t="shared" si="20"/>
        <v>644</v>
      </c>
    </row>
    <row r="337" spans="1:8" ht="16.2" thickBot="1" x14ac:dyDescent="0.35">
      <c r="A337" s="194" t="s">
        <v>310</v>
      </c>
      <c r="B337" s="195" t="s">
        <v>142</v>
      </c>
      <c r="C337" s="196" t="str">
        <f t="shared" si="21"/>
        <v>Plano, TX</v>
      </c>
      <c r="D337" s="210">
        <f t="shared" si="22"/>
        <v>100</v>
      </c>
      <c r="E337" s="197">
        <f t="shared" si="23"/>
        <v>72.5</v>
      </c>
      <c r="G337" s="207">
        <v>50</v>
      </c>
      <c r="H337" s="207">
        <f t="shared" si="20"/>
        <v>100</v>
      </c>
    </row>
    <row r="338" spans="1:8" ht="16.2" thickBot="1" x14ac:dyDescent="0.35">
      <c r="A338" s="194" t="s">
        <v>1011</v>
      </c>
      <c r="B338" s="195" t="s">
        <v>142</v>
      </c>
      <c r="C338" s="196" t="str">
        <f t="shared" si="21"/>
        <v>Plum Grove, TX</v>
      </c>
      <c r="D338" s="210">
        <f t="shared" si="22"/>
        <v>496</v>
      </c>
      <c r="E338" s="197">
        <f t="shared" si="23"/>
        <v>359.6</v>
      </c>
      <c r="G338" s="207">
        <v>248</v>
      </c>
      <c r="H338" s="207">
        <f t="shared" si="20"/>
        <v>496</v>
      </c>
    </row>
    <row r="339" spans="1:8" ht="16.2" thickBot="1" x14ac:dyDescent="0.35">
      <c r="A339" s="194" t="s">
        <v>1012</v>
      </c>
      <c r="B339" s="195" t="s">
        <v>142</v>
      </c>
      <c r="C339" s="196" t="str">
        <f t="shared" si="21"/>
        <v>Ponder, TX</v>
      </c>
      <c r="D339" s="210">
        <f t="shared" si="22"/>
        <v>66</v>
      </c>
      <c r="E339" s="197">
        <f t="shared" si="23"/>
        <v>47.85</v>
      </c>
      <c r="G339" s="207">
        <v>33</v>
      </c>
      <c r="H339" s="207">
        <f t="shared" si="20"/>
        <v>66</v>
      </c>
    </row>
    <row r="340" spans="1:8" ht="16.2" thickBot="1" x14ac:dyDescent="0.35">
      <c r="A340" s="194" t="s">
        <v>1013</v>
      </c>
      <c r="B340" s="195" t="s">
        <v>142</v>
      </c>
      <c r="C340" s="196" t="str">
        <f t="shared" si="21"/>
        <v>Port Aransas, TX</v>
      </c>
      <c r="D340" s="210">
        <f t="shared" si="22"/>
        <v>768</v>
      </c>
      <c r="E340" s="197">
        <f t="shared" si="23"/>
        <v>556.79999999999995</v>
      </c>
      <c r="G340" s="207">
        <v>384</v>
      </c>
      <c r="H340" s="207">
        <f t="shared" si="20"/>
        <v>768</v>
      </c>
    </row>
    <row r="341" spans="1:8" ht="16.2" thickBot="1" x14ac:dyDescent="0.35">
      <c r="A341" s="194" t="s">
        <v>1014</v>
      </c>
      <c r="B341" s="195" t="s">
        <v>142</v>
      </c>
      <c r="C341" s="196" t="str">
        <f t="shared" si="21"/>
        <v>Port Arthur, TX</v>
      </c>
      <c r="D341" s="210">
        <f t="shared" si="22"/>
        <v>682</v>
      </c>
      <c r="E341" s="197">
        <f t="shared" si="23"/>
        <v>494.45</v>
      </c>
      <c r="G341" s="207">
        <v>341</v>
      </c>
      <c r="H341" s="207">
        <f t="shared" si="20"/>
        <v>682</v>
      </c>
    </row>
    <row r="342" spans="1:8" ht="16.2" thickBot="1" x14ac:dyDescent="0.35">
      <c r="A342" s="194" t="s">
        <v>1015</v>
      </c>
      <c r="B342" s="195" t="s">
        <v>142</v>
      </c>
      <c r="C342" s="196" t="str">
        <f t="shared" si="21"/>
        <v>Port Lavaca, TX</v>
      </c>
      <c r="D342" s="210">
        <f t="shared" si="22"/>
        <v>632</v>
      </c>
      <c r="E342" s="197">
        <f t="shared" si="23"/>
        <v>458.2</v>
      </c>
      <c r="G342" s="207">
        <v>316</v>
      </c>
      <c r="H342" s="207">
        <f t="shared" si="20"/>
        <v>632</v>
      </c>
    </row>
    <row r="343" spans="1:8" ht="16.2" thickBot="1" x14ac:dyDescent="0.35">
      <c r="A343" s="194" t="s">
        <v>315</v>
      </c>
      <c r="B343" s="195" t="s">
        <v>142</v>
      </c>
      <c r="C343" s="196" t="str">
        <f t="shared" si="21"/>
        <v>Portland, TX</v>
      </c>
      <c r="D343" s="210">
        <f t="shared" si="22"/>
        <v>752</v>
      </c>
      <c r="E343" s="197">
        <f t="shared" si="23"/>
        <v>545.20000000000005</v>
      </c>
      <c r="G343" s="207">
        <v>376</v>
      </c>
      <c r="H343" s="207">
        <f t="shared" si="20"/>
        <v>752</v>
      </c>
    </row>
    <row r="344" spans="1:8" ht="16.2" thickBot="1" x14ac:dyDescent="0.35">
      <c r="A344" s="194" t="s">
        <v>1016</v>
      </c>
      <c r="B344" s="195" t="s">
        <v>142</v>
      </c>
      <c r="C344" s="196" t="str">
        <f t="shared" si="21"/>
        <v>Post, TX</v>
      </c>
      <c r="D344" s="210">
        <f t="shared" si="22"/>
        <v>548</v>
      </c>
      <c r="E344" s="197">
        <f t="shared" si="23"/>
        <v>397.3</v>
      </c>
      <c r="G344" s="207">
        <v>274</v>
      </c>
      <c r="H344" s="207">
        <f t="shared" si="20"/>
        <v>548</v>
      </c>
    </row>
    <row r="345" spans="1:8" ht="16.2" thickBot="1" x14ac:dyDescent="0.35">
      <c r="A345" s="194" t="s">
        <v>680</v>
      </c>
      <c r="B345" s="195" t="s">
        <v>142</v>
      </c>
      <c r="C345" s="196" t="str">
        <f t="shared" si="21"/>
        <v>Prairie View, TX</v>
      </c>
      <c r="D345" s="210">
        <f t="shared" si="22"/>
        <v>444</v>
      </c>
      <c r="E345" s="197">
        <f t="shared" si="23"/>
        <v>321.89999999999998</v>
      </c>
      <c r="G345" s="207">
        <v>222</v>
      </c>
      <c r="H345" s="207">
        <f t="shared" si="20"/>
        <v>444</v>
      </c>
    </row>
    <row r="346" spans="1:8" ht="16.2" thickBot="1" x14ac:dyDescent="0.35">
      <c r="A346" s="194" t="s">
        <v>1017</v>
      </c>
      <c r="B346" s="195" t="s">
        <v>142</v>
      </c>
      <c r="C346" s="196" t="str">
        <f t="shared" si="21"/>
        <v>Presidio, TX</v>
      </c>
      <c r="D346" s="210">
        <f t="shared" si="22"/>
        <v>800</v>
      </c>
      <c r="E346" s="197">
        <f t="shared" si="23"/>
        <v>580</v>
      </c>
      <c r="G346" s="207">
        <v>549</v>
      </c>
      <c r="H346" s="207">
        <f t="shared" si="20"/>
        <v>1098</v>
      </c>
    </row>
    <row r="347" spans="1:8" ht="16.2" thickBot="1" x14ac:dyDescent="0.35">
      <c r="A347" s="194" t="s">
        <v>1018</v>
      </c>
      <c r="B347" s="195" t="s">
        <v>142</v>
      </c>
      <c r="C347" s="196" t="str">
        <f t="shared" si="21"/>
        <v>Prosper, TX</v>
      </c>
      <c r="D347" s="210">
        <f t="shared" si="22"/>
        <v>110</v>
      </c>
      <c r="E347" s="197">
        <f t="shared" si="23"/>
        <v>79.75</v>
      </c>
      <c r="G347" s="207">
        <v>55</v>
      </c>
      <c r="H347" s="207">
        <f t="shared" si="20"/>
        <v>110</v>
      </c>
    </row>
    <row r="348" spans="1:8" ht="16.2" thickBot="1" x14ac:dyDescent="0.35">
      <c r="A348" s="194" t="s">
        <v>1019</v>
      </c>
      <c r="B348" s="195" t="s">
        <v>142</v>
      </c>
      <c r="C348" s="196" t="str">
        <f t="shared" si="21"/>
        <v>Quanah, TX</v>
      </c>
      <c r="D348" s="210">
        <f t="shared" si="22"/>
        <v>390</v>
      </c>
      <c r="E348" s="197">
        <f t="shared" si="23"/>
        <v>282.75</v>
      </c>
      <c r="G348" s="207">
        <v>195</v>
      </c>
      <c r="H348" s="207">
        <f t="shared" si="20"/>
        <v>390</v>
      </c>
    </row>
    <row r="349" spans="1:8" ht="16.2" thickBot="1" x14ac:dyDescent="0.35">
      <c r="A349" s="194" t="s">
        <v>1020</v>
      </c>
      <c r="B349" s="195" t="s">
        <v>142</v>
      </c>
      <c r="C349" s="196" t="str">
        <f t="shared" si="21"/>
        <v>Ranger, TX</v>
      </c>
      <c r="D349" s="210">
        <f t="shared" si="22"/>
        <v>170</v>
      </c>
      <c r="E349" s="197">
        <f t="shared" si="23"/>
        <v>123.25</v>
      </c>
      <c r="G349" s="207">
        <v>85</v>
      </c>
      <c r="H349" s="207">
        <f t="shared" si="20"/>
        <v>170</v>
      </c>
    </row>
    <row r="350" spans="1:8" ht="16.2" thickBot="1" x14ac:dyDescent="0.35">
      <c r="A350" s="194" t="s">
        <v>1021</v>
      </c>
      <c r="B350" s="195" t="s">
        <v>142</v>
      </c>
      <c r="C350" s="196" t="str">
        <f t="shared" si="21"/>
        <v>Ravenna, TX</v>
      </c>
      <c r="D350" s="210">
        <f t="shared" si="22"/>
        <v>212</v>
      </c>
      <c r="E350" s="197">
        <f t="shared" si="23"/>
        <v>153.69999999999999</v>
      </c>
      <c r="G350" s="207">
        <v>106</v>
      </c>
      <c r="H350" s="207">
        <f t="shared" si="20"/>
        <v>212</v>
      </c>
    </row>
    <row r="351" spans="1:8" ht="16.2" thickBot="1" x14ac:dyDescent="0.35">
      <c r="A351" s="194" t="s">
        <v>1022</v>
      </c>
      <c r="B351" s="195" t="s">
        <v>142</v>
      </c>
      <c r="C351" s="196" t="str">
        <f t="shared" si="21"/>
        <v>Red Oak, TX</v>
      </c>
      <c r="D351" s="210">
        <f t="shared" si="22"/>
        <v>88</v>
      </c>
      <c r="E351" s="197">
        <f t="shared" si="23"/>
        <v>63.8</v>
      </c>
      <c r="G351" s="207">
        <v>44</v>
      </c>
      <c r="H351" s="207">
        <f t="shared" si="20"/>
        <v>88</v>
      </c>
    </row>
    <row r="352" spans="1:8" ht="16.2" thickBot="1" x14ac:dyDescent="0.35">
      <c r="A352" s="194" t="s">
        <v>1023</v>
      </c>
      <c r="B352" s="195" t="s">
        <v>142</v>
      </c>
      <c r="C352" s="196" t="str">
        <f t="shared" si="21"/>
        <v>Reno, TX</v>
      </c>
      <c r="D352" s="210">
        <f t="shared" si="22"/>
        <v>48</v>
      </c>
      <c r="E352" s="197">
        <f t="shared" si="23"/>
        <v>34.799999999999997</v>
      </c>
      <c r="G352" s="207">
        <v>24</v>
      </c>
      <c r="H352" s="207">
        <f t="shared" si="20"/>
        <v>48</v>
      </c>
    </row>
    <row r="353" spans="1:8" ht="16.2" thickBot="1" x14ac:dyDescent="0.35">
      <c r="A353" s="194" t="s">
        <v>681</v>
      </c>
      <c r="B353" s="195" t="s">
        <v>142</v>
      </c>
      <c r="C353" s="196" t="str">
        <f t="shared" si="21"/>
        <v>Richardson, TX</v>
      </c>
      <c r="D353" s="210">
        <f t="shared" si="22"/>
        <v>88</v>
      </c>
      <c r="E353" s="197">
        <f t="shared" si="23"/>
        <v>63.8</v>
      </c>
      <c r="G353" s="207">
        <v>44</v>
      </c>
      <c r="H353" s="207">
        <f t="shared" si="20"/>
        <v>88</v>
      </c>
    </row>
    <row r="354" spans="1:8" ht="16.2" thickBot="1" x14ac:dyDescent="0.35">
      <c r="A354" s="194" t="s">
        <v>1024</v>
      </c>
      <c r="B354" s="195" t="s">
        <v>142</v>
      </c>
      <c r="C354" s="196" t="str">
        <f t="shared" si="21"/>
        <v>Richland, TX</v>
      </c>
      <c r="D354" s="210">
        <f t="shared" si="22"/>
        <v>180</v>
      </c>
      <c r="E354" s="197">
        <f t="shared" si="23"/>
        <v>130.5</v>
      </c>
      <c r="G354" s="207">
        <v>90</v>
      </c>
      <c r="H354" s="207">
        <f t="shared" si="20"/>
        <v>180</v>
      </c>
    </row>
    <row r="355" spans="1:8" ht="16.2" thickBot="1" x14ac:dyDescent="0.35">
      <c r="A355" s="194" t="s">
        <v>1025</v>
      </c>
      <c r="B355" s="195" t="s">
        <v>142</v>
      </c>
      <c r="C355" s="196" t="str">
        <f t="shared" si="21"/>
        <v>Riesel, TX</v>
      </c>
      <c r="D355" s="210">
        <f t="shared" si="22"/>
        <v>202</v>
      </c>
      <c r="E355" s="197">
        <f t="shared" si="23"/>
        <v>146.44999999999999</v>
      </c>
      <c r="G355" s="207">
        <v>101</v>
      </c>
      <c r="H355" s="207">
        <f t="shared" si="20"/>
        <v>202</v>
      </c>
    </row>
    <row r="356" spans="1:8" ht="16.2" thickBot="1" x14ac:dyDescent="0.35">
      <c r="A356" s="194" t="s">
        <v>1026</v>
      </c>
      <c r="B356" s="195" t="s">
        <v>142</v>
      </c>
      <c r="C356" s="196" t="str">
        <f t="shared" si="21"/>
        <v>Rising Star, TX</v>
      </c>
      <c r="D356" s="210">
        <f t="shared" si="22"/>
        <v>248</v>
      </c>
      <c r="E356" s="197">
        <f t="shared" si="23"/>
        <v>179.8</v>
      </c>
      <c r="G356" s="207">
        <v>124</v>
      </c>
      <c r="H356" s="207">
        <f t="shared" si="20"/>
        <v>248</v>
      </c>
    </row>
    <row r="357" spans="1:8" ht="16.2" thickBot="1" x14ac:dyDescent="0.35">
      <c r="A357" s="194" t="s">
        <v>1027</v>
      </c>
      <c r="B357" s="195" t="s">
        <v>142</v>
      </c>
      <c r="C357" s="196" t="str">
        <f t="shared" si="21"/>
        <v>River Oaks, TX</v>
      </c>
      <c r="D357" s="210">
        <f t="shared" si="22"/>
        <v>10</v>
      </c>
      <c r="E357" s="197">
        <f t="shared" si="23"/>
        <v>7.25</v>
      </c>
      <c r="G357" s="207">
        <v>5</v>
      </c>
      <c r="H357" s="207">
        <f t="shared" si="20"/>
        <v>10</v>
      </c>
    </row>
    <row r="358" spans="1:8" ht="16.2" thickBot="1" x14ac:dyDescent="0.35">
      <c r="A358" s="194" t="s">
        <v>329</v>
      </c>
      <c r="B358" s="195" t="s">
        <v>142</v>
      </c>
      <c r="C358" s="196" t="str">
        <f t="shared" si="21"/>
        <v>Roanoke, TX</v>
      </c>
      <c r="D358" s="210">
        <f t="shared" si="22"/>
        <v>42</v>
      </c>
      <c r="E358" s="197">
        <f t="shared" si="23"/>
        <v>30.45</v>
      </c>
      <c r="G358" s="207">
        <v>21</v>
      </c>
      <c r="H358" s="207">
        <f t="shared" si="20"/>
        <v>42</v>
      </c>
    </row>
    <row r="359" spans="1:8" ht="16.2" thickBot="1" x14ac:dyDescent="0.35">
      <c r="A359" s="194" t="s">
        <v>1028</v>
      </c>
      <c r="B359" s="195" t="s">
        <v>142</v>
      </c>
      <c r="C359" s="196" t="str">
        <f t="shared" si="21"/>
        <v>Robinson, TX</v>
      </c>
      <c r="D359" s="210">
        <f t="shared" si="22"/>
        <v>188</v>
      </c>
      <c r="E359" s="197">
        <f t="shared" si="23"/>
        <v>136.30000000000001</v>
      </c>
      <c r="G359" s="207">
        <v>94</v>
      </c>
      <c r="H359" s="207">
        <f t="shared" si="20"/>
        <v>188</v>
      </c>
    </row>
    <row r="360" spans="1:8" ht="16.2" thickBot="1" x14ac:dyDescent="0.35">
      <c r="A360" s="194" t="s">
        <v>682</v>
      </c>
      <c r="B360" s="195" t="s">
        <v>142</v>
      </c>
      <c r="C360" s="196" t="str">
        <f t="shared" si="21"/>
        <v>Rockwall, TX</v>
      </c>
      <c r="D360" s="210">
        <f t="shared" si="22"/>
        <v>112</v>
      </c>
      <c r="E360" s="197">
        <f t="shared" si="23"/>
        <v>81.2</v>
      </c>
      <c r="G360" s="207">
        <v>56</v>
      </c>
      <c r="H360" s="207">
        <f t="shared" si="20"/>
        <v>112</v>
      </c>
    </row>
    <row r="361" spans="1:8" ht="16.2" thickBot="1" x14ac:dyDescent="0.35">
      <c r="A361" s="194" t="s">
        <v>1029</v>
      </c>
      <c r="B361" s="195" t="s">
        <v>142</v>
      </c>
      <c r="C361" s="196" t="str">
        <f t="shared" si="21"/>
        <v>Rosenberg, TX</v>
      </c>
      <c r="D361" s="210">
        <f t="shared" si="22"/>
        <v>540</v>
      </c>
      <c r="E361" s="197">
        <f t="shared" si="23"/>
        <v>391.5</v>
      </c>
      <c r="G361" s="207">
        <v>270</v>
      </c>
      <c r="H361" s="207">
        <f t="shared" si="20"/>
        <v>540</v>
      </c>
    </row>
    <row r="362" spans="1:8" ht="16.2" thickBot="1" x14ac:dyDescent="0.35">
      <c r="A362" s="194" t="s">
        <v>683</v>
      </c>
      <c r="B362" s="195" t="s">
        <v>142</v>
      </c>
      <c r="C362" s="196" t="str">
        <f t="shared" si="21"/>
        <v>Round Rock, TX</v>
      </c>
      <c r="D362" s="210">
        <f t="shared" si="22"/>
        <v>344</v>
      </c>
      <c r="E362" s="197">
        <f t="shared" si="23"/>
        <v>249.4</v>
      </c>
      <c r="G362" s="207">
        <v>172</v>
      </c>
      <c r="H362" s="207">
        <f t="shared" si="20"/>
        <v>344</v>
      </c>
    </row>
    <row r="363" spans="1:8" ht="16.2" thickBot="1" x14ac:dyDescent="0.35">
      <c r="A363" s="194" t="s">
        <v>1030</v>
      </c>
      <c r="B363" s="195" t="s">
        <v>142</v>
      </c>
      <c r="C363" s="196" t="str">
        <f t="shared" si="21"/>
        <v>Round Top, TX</v>
      </c>
      <c r="D363" s="210">
        <f t="shared" si="22"/>
        <v>416</v>
      </c>
      <c r="E363" s="197">
        <f t="shared" si="23"/>
        <v>301.60000000000002</v>
      </c>
      <c r="G363" s="207">
        <v>208</v>
      </c>
      <c r="H363" s="207">
        <f t="shared" si="20"/>
        <v>416</v>
      </c>
    </row>
    <row r="364" spans="1:8" ht="16.2" thickBot="1" x14ac:dyDescent="0.35">
      <c r="A364" s="194" t="s">
        <v>1031</v>
      </c>
      <c r="B364" s="195" t="s">
        <v>142</v>
      </c>
      <c r="C364" s="196" t="str">
        <f t="shared" si="21"/>
        <v>Rowena, TX</v>
      </c>
      <c r="D364" s="210">
        <f t="shared" si="22"/>
        <v>402</v>
      </c>
      <c r="E364" s="197">
        <f t="shared" si="23"/>
        <v>291.45</v>
      </c>
      <c r="G364" s="207">
        <v>201</v>
      </c>
      <c r="H364" s="207">
        <f t="shared" si="20"/>
        <v>402</v>
      </c>
    </row>
    <row r="365" spans="1:8" ht="16.2" thickBot="1" x14ac:dyDescent="0.35">
      <c r="A365" s="194" t="s">
        <v>684</v>
      </c>
      <c r="B365" s="195" t="s">
        <v>142</v>
      </c>
      <c r="C365" s="196" t="str">
        <f t="shared" si="21"/>
        <v>Rowlett, TX</v>
      </c>
      <c r="D365" s="210">
        <f t="shared" si="22"/>
        <v>104</v>
      </c>
      <c r="E365" s="197">
        <f t="shared" si="23"/>
        <v>75.400000000000006</v>
      </c>
      <c r="G365" s="207">
        <v>52</v>
      </c>
      <c r="H365" s="207">
        <f t="shared" si="20"/>
        <v>104</v>
      </c>
    </row>
    <row r="366" spans="1:8" ht="16.2" thickBot="1" x14ac:dyDescent="0.35">
      <c r="A366" s="194" t="s">
        <v>1032</v>
      </c>
      <c r="B366" s="195" t="s">
        <v>142</v>
      </c>
      <c r="C366" s="196" t="str">
        <f t="shared" si="21"/>
        <v>Rusk, TX</v>
      </c>
      <c r="D366" s="210">
        <f t="shared" si="22"/>
        <v>316</v>
      </c>
      <c r="E366" s="197">
        <f t="shared" si="23"/>
        <v>229.1</v>
      </c>
      <c r="G366" s="207">
        <v>158</v>
      </c>
      <c r="H366" s="207">
        <f t="shared" si="20"/>
        <v>316</v>
      </c>
    </row>
    <row r="367" spans="1:8" ht="16.2" thickBot="1" x14ac:dyDescent="0.35">
      <c r="A367" s="194" t="s">
        <v>1033</v>
      </c>
      <c r="B367" s="195" t="s">
        <v>142</v>
      </c>
      <c r="C367" s="196" t="str">
        <f t="shared" si="21"/>
        <v>Sachse, TX</v>
      </c>
      <c r="D367" s="210">
        <f t="shared" si="22"/>
        <v>116</v>
      </c>
      <c r="E367" s="197">
        <f t="shared" si="23"/>
        <v>84.1</v>
      </c>
      <c r="G367" s="207">
        <v>58</v>
      </c>
      <c r="H367" s="207">
        <f t="shared" si="20"/>
        <v>116</v>
      </c>
    </row>
    <row r="368" spans="1:8" ht="16.2" thickBot="1" x14ac:dyDescent="0.35">
      <c r="A368" s="194" t="s">
        <v>1034</v>
      </c>
      <c r="B368" s="195" t="s">
        <v>142</v>
      </c>
      <c r="C368" s="196" t="str">
        <f t="shared" si="21"/>
        <v>Saginaw, TX</v>
      </c>
      <c r="D368" s="210">
        <f t="shared" si="22"/>
        <v>24</v>
      </c>
      <c r="E368" s="197">
        <f t="shared" si="23"/>
        <v>17.399999999999999</v>
      </c>
      <c r="G368" s="207">
        <v>12</v>
      </c>
      <c r="H368" s="207">
        <f t="shared" si="20"/>
        <v>24</v>
      </c>
    </row>
    <row r="369" spans="1:8" ht="16.2" thickBot="1" x14ac:dyDescent="0.35">
      <c r="A369" s="194" t="s">
        <v>1035</v>
      </c>
      <c r="B369" s="195" t="s">
        <v>142</v>
      </c>
      <c r="C369" s="196" t="str">
        <f t="shared" si="21"/>
        <v>Salado, TX</v>
      </c>
      <c r="D369" s="210">
        <f t="shared" si="22"/>
        <v>278</v>
      </c>
      <c r="E369" s="197">
        <f t="shared" si="23"/>
        <v>201.55</v>
      </c>
      <c r="G369" s="207">
        <v>139</v>
      </c>
      <c r="H369" s="207">
        <f t="shared" si="20"/>
        <v>278</v>
      </c>
    </row>
    <row r="370" spans="1:8" ht="16.2" thickBot="1" x14ac:dyDescent="0.35">
      <c r="A370" s="194" t="s">
        <v>685</v>
      </c>
      <c r="B370" s="195" t="s">
        <v>142</v>
      </c>
      <c r="C370" s="196" t="str">
        <f t="shared" si="21"/>
        <v>San Angelo, TX</v>
      </c>
      <c r="D370" s="210">
        <f t="shared" si="22"/>
        <v>458</v>
      </c>
      <c r="E370" s="197">
        <f t="shared" si="23"/>
        <v>332.05</v>
      </c>
      <c r="G370" s="207">
        <v>229</v>
      </c>
      <c r="H370" s="207">
        <f t="shared" si="20"/>
        <v>458</v>
      </c>
    </row>
    <row r="371" spans="1:8" ht="16.2" thickBot="1" x14ac:dyDescent="0.35">
      <c r="A371" s="194" t="s">
        <v>333</v>
      </c>
      <c r="B371" s="195" t="s">
        <v>142</v>
      </c>
      <c r="C371" s="196" t="str">
        <f t="shared" si="21"/>
        <v>San Antonio, TX</v>
      </c>
      <c r="D371" s="210">
        <f t="shared" si="22"/>
        <v>536</v>
      </c>
      <c r="E371" s="197">
        <f t="shared" si="23"/>
        <v>388.6</v>
      </c>
      <c r="G371" s="207">
        <v>268</v>
      </c>
      <c r="H371" s="207">
        <f t="shared" si="20"/>
        <v>536</v>
      </c>
    </row>
    <row r="372" spans="1:8" ht="16.2" thickBot="1" x14ac:dyDescent="0.35">
      <c r="A372" s="194" t="s">
        <v>1036</v>
      </c>
      <c r="B372" s="195" t="s">
        <v>142</v>
      </c>
      <c r="C372" s="196" t="str">
        <f t="shared" si="21"/>
        <v>San Benito, TX</v>
      </c>
      <c r="D372" s="210">
        <f t="shared" si="22"/>
        <v>800</v>
      </c>
      <c r="E372" s="197">
        <f t="shared" si="23"/>
        <v>580</v>
      </c>
      <c r="G372" s="207">
        <v>504</v>
      </c>
      <c r="H372" s="207">
        <f t="shared" si="20"/>
        <v>1008</v>
      </c>
    </row>
    <row r="373" spans="1:8" ht="16.2" thickBot="1" x14ac:dyDescent="0.35">
      <c r="A373" s="194" t="s">
        <v>686</v>
      </c>
      <c r="B373" s="195" t="s">
        <v>142</v>
      </c>
      <c r="C373" s="196" t="str">
        <f t="shared" si="21"/>
        <v>San Marcos, TX</v>
      </c>
      <c r="D373" s="210">
        <f t="shared" si="22"/>
        <v>438</v>
      </c>
      <c r="E373" s="197">
        <f t="shared" si="23"/>
        <v>317.55</v>
      </c>
      <c r="G373" s="207">
        <v>219</v>
      </c>
      <c r="H373" s="207">
        <f t="shared" si="20"/>
        <v>438</v>
      </c>
    </row>
    <row r="374" spans="1:8" ht="16.2" thickBot="1" x14ac:dyDescent="0.35">
      <c r="A374" s="194" t="s">
        <v>1037</v>
      </c>
      <c r="B374" s="195" t="s">
        <v>142</v>
      </c>
      <c r="C374" s="196" t="str">
        <f t="shared" si="21"/>
        <v>San Saba, TX</v>
      </c>
      <c r="D374" s="210">
        <f t="shared" si="22"/>
        <v>314</v>
      </c>
      <c r="E374" s="197">
        <f t="shared" si="23"/>
        <v>227.65</v>
      </c>
      <c r="G374" s="207">
        <v>157</v>
      </c>
      <c r="H374" s="207">
        <f t="shared" si="20"/>
        <v>314</v>
      </c>
    </row>
    <row r="375" spans="1:8" ht="16.2" thickBot="1" x14ac:dyDescent="0.35">
      <c r="A375" s="194" t="s">
        <v>1038</v>
      </c>
      <c r="B375" s="195" t="s">
        <v>142</v>
      </c>
      <c r="C375" s="196" t="str">
        <f t="shared" si="21"/>
        <v>Sanctuary, TX</v>
      </c>
      <c r="D375" s="210">
        <f t="shared" si="22"/>
        <v>42</v>
      </c>
      <c r="E375" s="197">
        <f t="shared" si="23"/>
        <v>30.45</v>
      </c>
      <c r="G375" s="207">
        <v>21</v>
      </c>
      <c r="H375" s="207">
        <f t="shared" si="20"/>
        <v>42</v>
      </c>
    </row>
    <row r="376" spans="1:8" ht="16.2" thickBot="1" x14ac:dyDescent="0.35">
      <c r="A376" s="194" t="s">
        <v>1039</v>
      </c>
      <c r="B376" s="195" t="s">
        <v>142</v>
      </c>
      <c r="C376" s="196" t="str">
        <f t="shared" si="21"/>
        <v>Sanderson, TX</v>
      </c>
      <c r="D376" s="210">
        <f t="shared" si="22"/>
        <v>800</v>
      </c>
      <c r="E376" s="197">
        <f t="shared" si="23"/>
        <v>580</v>
      </c>
      <c r="G376" s="207">
        <v>421</v>
      </c>
      <c r="H376" s="207">
        <f t="shared" si="20"/>
        <v>842</v>
      </c>
    </row>
    <row r="377" spans="1:8" ht="16.2" thickBot="1" x14ac:dyDescent="0.35">
      <c r="A377" s="194" t="s">
        <v>1040</v>
      </c>
      <c r="B377" s="195" t="s">
        <v>142</v>
      </c>
      <c r="C377" s="196" t="str">
        <f t="shared" si="21"/>
        <v>Sanger, TX</v>
      </c>
      <c r="D377" s="210">
        <f t="shared" si="22"/>
        <v>92</v>
      </c>
      <c r="E377" s="197">
        <f t="shared" si="23"/>
        <v>66.7</v>
      </c>
      <c r="G377" s="207">
        <v>46</v>
      </c>
      <c r="H377" s="207">
        <f t="shared" si="20"/>
        <v>92</v>
      </c>
    </row>
    <row r="378" spans="1:8" ht="16.2" thickBot="1" x14ac:dyDescent="0.35">
      <c r="A378" s="194" t="s">
        <v>1041</v>
      </c>
      <c r="B378" s="195" t="s">
        <v>142</v>
      </c>
      <c r="C378" s="196" t="str">
        <f t="shared" si="21"/>
        <v>Santa Anna, TX</v>
      </c>
      <c r="D378" s="210">
        <f t="shared" si="22"/>
        <v>318</v>
      </c>
      <c r="E378" s="197">
        <f t="shared" si="23"/>
        <v>230.55</v>
      </c>
      <c r="G378" s="207">
        <v>159</v>
      </c>
      <c r="H378" s="207">
        <f t="shared" si="20"/>
        <v>318</v>
      </c>
    </row>
    <row r="379" spans="1:8" ht="16.2" thickBot="1" x14ac:dyDescent="0.35">
      <c r="A379" s="194" t="s">
        <v>341</v>
      </c>
      <c r="B379" s="195" t="s">
        <v>142</v>
      </c>
      <c r="C379" s="196" t="str">
        <f t="shared" si="21"/>
        <v>Santa Fe, TX</v>
      </c>
      <c r="D379" s="210">
        <f t="shared" si="22"/>
        <v>592</v>
      </c>
      <c r="E379" s="197">
        <f t="shared" si="23"/>
        <v>429.2</v>
      </c>
      <c r="G379" s="207">
        <v>296</v>
      </c>
      <c r="H379" s="207">
        <f t="shared" si="20"/>
        <v>592</v>
      </c>
    </row>
    <row r="380" spans="1:8" ht="16.2" thickBot="1" x14ac:dyDescent="0.35">
      <c r="A380" s="194" t="s">
        <v>1042</v>
      </c>
      <c r="B380" s="195" t="s">
        <v>142</v>
      </c>
      <c r="C380" s="196" t="str">
        <f t="shared" si="21"/>
        <v>Savoy, TX</v>
      </c>
      <c r="D380" s="210">
        <f t="shared" si="22"/>
        <v>190</v>
      </c>
      <c r="E380" s="197">
        <f t="shared" si="23"/>
        <v>137.75</v>
      </c>
      <c r="G380" s="207">
        <v>95</v>
      </c>
      <c r="H380" s="207">
        <f t="shared" si="20"/>
        <v>190</v>
      </c>
    </row>
    <row r="381" spans="1:8" ht="16.2" thickBot="1" x14ac:dyDescent="0.35">
      <c r="A381" s="194" t="s">
        <v>1043</v>
      </c>
      <c r="B381" s="195" t="s">
        <v>142</v>
      </c>
      <c r="C381" s="196" t="str">
        <f t="shared" si="21"/>
        <v>Schertz, TX</v>
      </c>
      <c r="D381" s="210">
        <f t="shared" si="22"/>
        <v>502</v>
      </c>
      <c r="E381" s="197">
        <f t="shared" si="23"/>
        <v>363.95</v>
      </c>
      <c r="G381" s="207">
        <v>251</v>
      </c>
      <c r="H381" s="207">
        <f t="shared" si="20"/>
        <v>502</v>
      </c>
    </row>
    <row r="382" spans="1:8" ht="16.2" thickBot="1" x14ac:dyDescent="0.35">
      <c r="A382" s="194" t="s">
        <v>1044</v>
      </c>
      <c r="B382" s="195" t="s">
        <v>142</v>
      </c>
      <c r="C382" s="196" t="str">
        <f t="shared" si="21"/>
        <v>Scottsville, TX</v>
      </c>
      <c r="D382" s="210">
        <f t="shared" si="22"/>
        <v>382</v>
      </c>
      <c r="E382" s="197">
        <f t="shared" si="23"/>
        <v>276.95</v>
      </c>
      <c r="G382" s="207">
        <v>191</v>
      </c>
      <c r="H382" s="207">
        <f t="shared" si="20"/>
        <v>382</v>
      </c>
    </row>
    <row r="383" spans="1:8" ht="16.2" thickBot="1" x14ac:dyDescent="0.35">
      <c r="A383" s="194" t="s">
        <v>1045</v>
      </c>
      <c r="B383" s="195" t="s">
        <v>142</v>
      </c>
      <c r="C383" s="196" t="str">
        <f t="shared" si="21"/>
        <v>Scurry, TX</v>
      </c>
      <c r="D383" s="210">
        <f t="shared" si="22"/>
        <v>134</v>
      </c>
      <c r="E383" s="197">
        <f t="shared" si="23"/>
        <v>97.15</v>
      </c>
      <c r="G383" s="207">
        <v>67</v>
      </c>
      <c r="H383" s="207">
        <f t="shared" si="20"/>
        <v>134</v>
      </c>
    </row>
    <row r="384" spans="1:8" ht="16.2" thickBot="1" x14ac:dyDescent="0.35">
      <c r="A384" s="194" t="s">
        <v>1046</v>
      </c>
      <c r="B384" s="195" t="s">
        <v>142</v>
      </c>
      <c r="C384" s="196" t="str">
        <f t="shared" si="21"/>
        <v>Seabrook, TX</v>
      </c>
      <c r="D384" s="210">
        <f t="shared" si="22"/>
        <v>588</v>
      </c>
      <c r="E384" s="197">
        <f t="shared" si="23"/>
        <v>426.3</v>
      </c>
      <c r="G384" s="207">
        <v>294</v>
      </c>
      <c r="H384" s="207">
        <f t="shared" si="20"/>
        <v>588</v>
      </c>
    </row>
    <row r="385" spans="1:8" ht="16.2" thickBot="1" x14ac:dyDescent="0.35">
      <c r="A385" s="194" t="s">
        <v>1047</v>
      </c>
      <c r="B385" s="195" t="s">
        <v>142</v>
      </c>
      <c r="C385" s="196" t="str">
        <f t="shared" si="21"/>
        <v>Seagoville, TX</v>
      </c>
      <c r="D385" s="210">
        <f t="shared" si="22"/>
        <v>104</v>
      </c>
      <c r="E385" s="197">
        <f t="shared" si="23"/>
        <v>75.400000000000006</v>
      </c>
      <c r="G385" s="207">
        <v>52</v>
      </c>
      <c r="H385" s="207">
        <f t="shared" si="20"/>
        <v>104</v>
      </c>
    </row>
    <row r="386" spans="1:8" ht="16.2" thickBot="1" x14ac:dyDescent="0.35">
      <c r="A386" s="194" t="s">
        <v>1048</v>
      </c>
      <c r="B386" s="195" t="s">
        <v>142</v>
      </c>
      <c r="C386" s="196" t="str">
        <f t="shared" si="21"/>
        <v>Sealy, TX</v>
      </c>
      <c r="D386" s="210">
        <f t="shared" si="22"/>
        <v>492</v>
      </c>
      <c r="E386" s="197">
        <f t="shared" si="23"/>
        <v>356.7</v>
      </c>
      <c r="G386" s="207">
        <v>246</v>
      </c>
      <c r="H386" s="207">
        <f t="shared" si="20"/>
        <v>492</v>
      </c>
    </row>
    <row r="387" spans="1:8" ht="16.2" thickBot="1" x14ac:dyDescent="0.35">
      <c r="A387" s="194" t="s">
        <v>1049</v>
      </c>
      <c r="B387" s="195" t="s">
        <v>142</v>
      </c>
      <c r="C387" s="196" t="str">
        <f t="shared" si="21"/>
        <v>Seguin, TX</v>
      </c>
      <c r="D387" s="210">
        <f t="shared" si="22"/>
        <v>500</v>
      </c>
      <c r="E387" s="197">
        <f t="shared" si="23"/>
        <v>362.5</v>
      </c>
      <c r="G387" s="207">
        <v>250</v>
      </c>
      <c r="H387" s="207">
        <f t="shared" si="20"/>
        <v>500</v>
      </c>
    </row>
    <row r="388" spans="1:8" ht="16.2" thickBot="1" x14ac:dyDescent="0.35">
      <c r="A388" s="194" t="s">
        <v>1050</v>
      </c>
      <c r="B388" s="195" t="s">
        <v>142</v>
      </c>
      <c r="C388" s="196" t="str">
        <f t="shared" si="21"/>
        <v>Seymour, TX</v>
      </c>
      <c r="D388" s="210">
        <f t="shared" si="22"/>
        <v>270</v>
      </c>
      <c r="E388" s="197">
        <f t="shared" si="23"/>
        <v>195.75</v>
      </c>
      <c r="G388" s="207">
        <v>135</v>
      </c>
      <c r="H388" s="207">
        <f t="shared" si="20"/>
        <v>270</v>
      </c>
    </row>
    <row r="389" spans="1:8" ht="16.2" thickBot="1" x14ac:dyDescent="0.35">
      <c r="A389" s="194" t="s">
        <v>1051</v>
      </c>
      <c r="B389" s="195" t="s">
        <v>142</v>
      </c>
      <c r="C389" s="196" t="str">
        <f t="shared" si="21"/>
        <v>Shamrock, TX</v>
      </c>
      <c r="D389" s="210">
        <f t="shared" si="22"/>
        <v>558</v>
      </c>
      <c r="E389" s="197">
        <f t="shared" si="23"/>
        <v>404.55</v>
      </c>
      <c r="G389" s="207">
        <v>279</v>
      </c>
      <c r="H389" s="207">
        <f t="shared" si="20"/>
        <v>558</v>
      </c>
    </row>
    <row r="390" spans="1:8" ht="16.2" thickBot="1" x14ac:dyDescent="0.35">
      <c r="A390" s="194" t="s">
        <v>1052</v>
      </c>
      <c r="B390" s="195" t="s">
        <v>142</v>
      </c>
      <c r="C390" s="196" t="str">
        <f t="shared" si="21"/>
        <v>Shavano Park, TX</v>
      </c>
      <c r="D390" s="210">
        <f t="shared" si="22"/>
        <v>536</v>
      </c>
      <c r="E390" s="197">
        <f t="shared" si="23"/>
        <v>388.6</v>
      </c>
      <c r="G390" s="207">
        <v>268</v>
      </c>
      <c r="H390" s="207">
        <f t="shared" ref="H390:H453" si="24">SUM(G390*2)</f>
        <v>536</v>
      </c>
    </row>
    <row r="391" spans="1:8" ht="16.2" thickBot="1" x14ac:dyDescent="0.35">
      <c r="A391" s="194" t="s">
        <v>1053</v>
      </c>
      <c r="B391" s="195" t="s">
        <v>142</v>
      </c>
      <c r="C391" s="200" t="str">
        <f t="shared" si="21"/>
        <v>Sheldon, TX</v>
      </c>
      <c r="D391" s="210">
        <f t="shared" si="22"/>
        <v>542</v>
      </c>
      <c r="E391" s="197">
        <f t="shared" si="23"/>
        <v>392.95</v>
      </c>
      <c r="G391" s="207">
        <v>271</v>
      </c>
      <c r="H391" s="207">
        <f t="shared" si="24"/>
        <v>542</v>
      </c>
    </row>
    <row r="392" spans="1:8" ht="16.2" thickBot="1" x14ac:dyDescent="0.35">
      <c r="A392" s="194" t="s">
        <v>1054</v>
      </c>
      <c r="B392" s="195" t="s">
        <v>142</v>
      </c>
      <c r="C392" s="196" t="str">
        <f t="shared" si="21"/>
        <v>Shenandoah, TX</v>
      </c>
      <c r="D392" s="210">
        <f t="shared" si="22"/>
        <v>464</v>
      </c>
      <c r="E392" s="197">
        <f t="shared" si="23"/>
        <v>336.4</v>
      </c>
      <c r="G392" s="207">
        <v>232</v>
      </c>
      <c r="H392" s="207">
        <f t="shared" si="24"/>
        <v>464</v>
      </c>
    </row>
    <row r="393" spans="1:8" ht="16.2" thickBot="1" x14ac:dyDescent="0.35">
      <c r="A393" s="194" t="s">
        <v>687</v>
      </c>
      <c r="B393" s="195" t="s">
        <v>142</v>
      </c>
      <c r="C393" s="196" t="str">
        <f t="shared" ref="C393:C456" si="25">$A393&amp;","&amp;" "&amp;$B393</f>
        <v>Sherman, TX</v>
      </c>
      <c r="D393" s="210">
        <f t="shared" ref="D393:D456" si="26">IF($H393&gt;=$D$5,800,$H393)</f>
        <v>180</v>
      </c>
      <c r="E393" s="197">
        <f t="shared" ref="E393:E456" si="27">IF($H393&gt;=$D$5,$D$5*$D$2,$H393*$D$2)</f>
        <v>130.5</v>
      </c>
      <c r="G393" s="207">
        <v>90</v>
      </c>
      <c r="H393" s="207">
        <f t="shared" si="24"/>
        <v>180</v>
      </c>
    </row>
    <row r="394" spans="1:8" ht="16.2" thickBot="1" x14ac:dyDescent="0.35">
      <c r="A394" s="194" t="s">
        <v>1055</v>
      </c>
      <c r="B394" s="195" t="s">
        <v>142</v>
      </c>
      <c r="C394" s="196" t="str">
        <f t="shared" si="25"/>
        <v>Shiner, TX</v>
      </c>
      <c r="D394" s="210">
        <f t="shared" si="26"/>
        <v>538</v>
      </c>
      <c r="E394" s="197">
        <f t="shared" si="27"/>
        <v>390.05</v>
      </c>
      <c r="G394" s="207">
        <v>269</v>
      </c>
      <c r="H394" s="207">
        <f t="shared" si="24"/>
        <v>538</v>
      </c>
    </row>
    <row r="395" spans="1:8" ht="16.2" thickBot="1" x14ac:dyDescent="0.35">
      <c r="A395" s="194" t="s">
        <v>1056</v>
      </c>
      <c r="B395" s="195" t="s">
        <v>142</v>
      </c>
      <c r="C395" s="196" t="str">
        <f t="shared" si="25"/>
        <v>Shoreacres, TX</v>
      </c>
      <c r="D395" s="210">
        <f t="shared" si="26"/>
        <v>582</v>
      </c>
      <c r="E395" s="197">
        <f t="shared" si="27"/>
        <v>421.95</v>
      </c>
      <c r="G395" s="207">
        <v>291</v>
      </c>
      <c r="H395" s="207">
        <f t="shared" si="24"/>
        <v>582</v>
      </c>
    </row>
    <row r="396" spans="1:8" ht="16.2" thickBot="1" x14ac:dyDescent="0.35">
      <c r="A396" s="194" t="s">
        <v>1057</v>
      </c>
      <c r="B396" s="195" t="s">
        <v>142</v>
      </c>
      <c r="C396" s="196" t="str">
        <f t="shared" si="25"/>
        <v>Silsbee, TX</v>
      </c>
      <c r="D396" s="210">
        <f t="shared" si="26"/>
        <v>592</v>
      </c>
      <c r="E396" s="197">
        <f t="shared" si="27"/>
        <v>429.2</v>
      </c>
      <c r="G396" s="207">
        <v>296</v>
      </c>
      <c r="H396" s="207">
        <f t="shared" si="24"/>
        <v>592</v>
      </c>
    </row>
    <row r="397" spans="1:8" ht="16.2" thickBot="1" x14ac:dyDescent="0.35">
      <c r="A397" s="194" t="s">
        <v>1058</v>
      </c>
      <c r="B397" s="195" t="s">
        <v>142</v>
      </c>
      <c r="C397" s="196" t="str">
        <f t="shared" si="25"/>
        <v>Slaton, TX</v>
      </c>
      <c r="D397" s="210">
        <f t="shared" si="26"/>
        <v>594</v>
      </c>
      <c r="E397" s="197">
        <f t="shared" si="27"/>
        <v>430.65</v>
      </c>
      <c r="G397" s="207">
        <v>297</v>
      </c>
      <c r="H397" s="207">
        <f t="shared" si="24"/>
        <v>594</v>
      </c>
    </row>
    <row r="398" spans="1:8" ht="16.2" thickBot="1" x14ac:dyDescent="0.35">
      <c r="A398" s="194" t="s">
        <v>1059</v>
      </c>
      <c r="B398" s="195" t="s">
        <v>142</v>
      </c>
      <c r="C398" s="196" t="str">
        <f t="shared" si="25"/>
        <v>Smithville, TX</v>
      </c>
      <c r="D398" s="210">
        <f t="shared" si="26"/>
        <v>458</v>
      </c>
      <c r="E398" s="197">
        <f t="shared" si="27"/>
        <v>332.05</v>
      </c>
      <c r="G398" s="207">
        <v>229</v>
      </c>
      <c r="H398" s="207">
        <f t="shared" si="24"/>
        <v>458</v>
      </c>
    </row>
    <row r="399" spans="1:8" ht="16.2" thickBot="1" x14ac:dyDescent="0.35">
      <c r="A399" s="194" t="s">
        <v>1060</v>
      </c>
      <c r="B399" s="195" t="s">
        <v>142</v>
      </c>
      <c r="C399" s="196" t="str">
        <f t="shared" si="25"/>
        <v>Snyder, TX</v>
      </c>
      <c r="D399" s="210">
        <f t="shared" si="26"/>
        <v>460</v>
      </c>
      <c r="E399" s="197">
        <f t="shared" si="27"/>
        <v>333.5</v>
      </c>
      <c r="G399" s="207">
        <v>230</v>
      </c>
      <c r="H399" s="207">
        <f t="shared" si="24"/>
        <v>460</v>
      </c>
    </row>
    <row r="400" spans="1:8" ht="16.2" thickBot="1" x14ac:dyDescent="0.35">
      <c r="A400" s="194" t="s">
        <v>1061</v>
      </c>
      <c r="B400" s="195" t="s">
        <v>142</v>
      </c>
      <c r="C400" s="196" t="str">
        <f t="shared" si="25"/>
        <v>Somerville, TX</v>
      </c>
      <c r="D400" s="210">
        <f t="shared" si="26"/>
        <v>372</v>
      </c>
      <c r="E400" s="197">
        <f t="shared" si="27"/>
        <v>269.7</v>
      </c>
      <c r="G400" s="207">
        <v>186</v>
      </c>
      <c r="H400" s="207">
        <f t="shared" si="24"/>
        <v>372</v>
      </c>
    </row>
    <row r="401" spans="1:8" ht="16.2" thickBot="1" x14ac:dyDescent="0.35">
      <c r="A401" s="194" t="s">
        <v>1062</v>
      </c>
      <c r="B401" s="195" t="s">
        <v>142</v>
      </c>
      <c r="C401" s="196" t="str">
        <f t="shared" si="25"/>
        <v>Sonora, TX</v>
      </c>
      <c r="D401" s="210">
        <f t="shared" si="26"/>
        <v>570</v>
      </c>
      <c r="E401" s="197">
        <f t="shared" si="27"/>
        <v>413.25</v>
      </c>
      <c r="G401" s="207">
        <v>285</v>
      </c>
      <c r="H401" s="207">
        <f t="shared" si="24"/>
        <v>570</v>
      </c>
    </row>
    <row r="402" spans="1:8" ht="16.2" thickBot="1" x14ac:dyDescent="0.35">
      <c r="A402" s="194" t="s">
        <v>1063</v>
      </c>
      <c r="B402" s="195" t="s">
        <v>142</v>
      </c>
      <c r="C402" s="196" t="str">
        <f t="shared" si="25"/>
        <v>Sour Lake, TX</v>
      </c>
      <c r="D402" s="210">
        <f t="shared" si="26"/>
        <v>572</v>
      </c>
      <c r="E402" s="197">
        <f t="shared" si="27"/>
        <v>414.7</v>
      </c>
      <c r="G402" s="207">
        <v>286</v>
      </c>
      <c r="H402" s="207">
        <f t="shared" si="24"/>
        <v>572</v>
      </c>
    </row>
    <row r="403" spans="1:8" ht="16.2" thickBot="1" x14ac:dyDescent="0.35">
      <c r="A403" s="194" t="s">
        <v>355</v>
      </c>
      <c r="B403" s="195" t="s">
        <v>142</v>
      </c>
      <c r="C403" s="196" t="str">
        <f t="shared" si="25"/>
        <v>South Padre Island, TX</v>
      </c>
      <c r="D403" s="210">
        <f t="shared" si="26"/>
        <v>800</v>
      </c>
      <c r="E403" s="197">
        <f t="shared" si="27"/>
        <v>580</v>
      </c>
      <c r="G403" s="207">
        <v>543</v>
      </c>
      <c r="H403" s="207">
        <f t="shared" si="24"/>
        <v>1086</v>
      </c>
    </row>
    <row r="404" spans="1:8" ht="16.2" thickBot="1" x14ac:dyDescent="0.35">
      <c r="A404" s="194" t="s">
        <v>1064</v>
      </c>
      <c r="B404" s="195" t="s">
        <v>142</v>
      </c>
      <c r="C404" s="196" t="str">
        <f t="shared" si="25"/>
        <v>Southlake, TX</v>
      </c>
      <c r="D404" s="210">
        <f t="shared" si="26"/>
        <v>52</v>
      </c>
      <c r="E404" s="197">
        <f t="shared" si="27"/>
        <v>37.700000000000003</v>
      </c>
      <c r="G404" s="207">
        <v>26</v>
      </c>
      <c r="H404" s="207">
        <f t="shared" si="24"/>
        <v>52</v>
      </c>
    </row>
    <row r="405" spans="1:8" ht="16.2" thickBot="1" x14ac:dyDescent="0.35">
      <c r="A405" s="194" t="s">
        <v>1065</v>
      </c>
      <c r="B405" s="195" t="s">
        <v>142</v>
      </c>
      <c r="C405" s="196" t="str">
        <f t="shared" si="25"/>
        <v>Spearman, TX</v>
      </c>
      <c r="D405" s="210">
        <f t="shared" si="26"/>
        <v>774</v>
      </c>
      <c r="E405" s="197">
        <f t="shared" si="27"/>
        <v>561.15</v>
      </c>
      <c r="G405" s="207">
        <v>387</v>
      </c>
      <c r="H405" s="207">
        <f t="shared" si="24"/>
        <v>774</v>
      </c>
    </row>
    <row r="406" spans="1:8" ht="16.2" thickBot="1" x14ac:dyDescent="0.35">
      <c r="A406" s="194" t="s">
        <v>1066</v>
      </c>
      <c r="B406" s="195" t="s">
        <v>142</v>
      </c>
      <c r="C406" s="196" t="str">
        <f t="shared" si="25"/>
        <v>Springtown, TX</v>
      </c>
      <c r="D406" s="210">
        <f t="shared" si="26"/>
        <v>56</v>
      </c>
      <c r="E406" s="197">
        <f t="shared" si="27"/>
        <v>40.6</v>
      </c>
      <c r="G406" s="207">
        <v>28</v>
      </c>
      <c r="H406" s="207">
        <f t="shared" si="24"/>
        <v>56</v>
      </c>
    </row>
    <row r="407" spans="1:8" ht="16.2" thickBot="1" x14ac:dyDescent="0.35">
      <c r="A407" s="194" t="s">
        <v>1067</v>
      </c>
      <c r="B407" s="195" t="s">
        <v>142</v>
      </c>
      <c r="C407" s="196" t="str">
        <f t="shared" si="25"/>
        <v>Spur, TX</v>
      </c>
      <c r="D407" s="210">
        <f t="shared" si="26"/>
        <v>512</v>
      </c>
      <c r="E407" s="197">
        <f t="shared" si="27"/>
        <v>371.2</v>
      </c>
      <c r="G407" s="207">
        <v>256</v>
      </c>
      <c r="H407" s="207">
        <f t="shared" si="24"/>
        <v>512</v>
      </c>
    </row>
    <row r="408" spans="1:8" ht="16.2" thickBot="1" x14ac:dyDescent="0.35">
      <c r="A408" s="194" t="s">
        <v>688</v>
      </c>
      <c r="B408" s="195" t="s">
        <v>142</v>
      </c>
      <c r="C408" s="196" t="str">
        <f t="shared" si="25"/>
        <v>Stephenville, TX</v>
      </c>
      <c r="D408" s="210">
        <f t="shared" si="26"/>
        <v>136</v>
      </c>
      <c r="E408" s="197">
        <f t="shared" si="27"/>
        <v>98.6</v>
      </c>
      <c r="G408" s="207">
        <v>68</v>
      </c>
      <c r="H408" s="207">
        <f t="shared" si="24"/>
        <v>136</v>
      </c>
    </row>
    <row r="409" spans="1:8" ht="16.2" thickBot="1" x14ac:dyDescent="0.35">
      <c r="A409" s="194" t="s">
        <v>1068</v>
      </c>
      <c r="B409" s="195" t="s">
        <v>142</v>
      </c>
      <c r="C409" s="196" t="str">
        <f t="shared" si="25"/>
        <v>Stowell, TX</v>
      </c>
      <c r="D409" s="210">
        <f t="shared" si="26"/>
        <v>628</v>
      </c>
      <c r="E409" s="197">
        <f t="shared" si="27"/>
        <v>455.3</v>
      </c>
      <c r="G409" s="207">
        <v>314</v>
      </c>
      <c r="H409" s="207">
        <f t="shared" si="24"/>
        <v>628</v>
      </c>
    </row>
    <row r="410" spans="1:8" ht="16.2" thickBot="1" x14ac:dyDescent="0.35">
      <c r="A410" s="194" t="s">
        <v>1069</v>
      </c>
      <c r="B410" s="195" t="s">
        <v>142</v>
      </c>
      <c r="C410" s="196" t="str">
        <f t="shared" si="25"/>
        <v>Sugar Land, TX</v>
      </c>
      <c r="D410" s="210">
        <f t="shared" si="26"/>
        <v>542</v>
      </c>
      <c r="E410" s="197">
        <f t="shared" si="27"/>
        <v>392.95</v>
      </c>
      <c r="G410" s="207">
        <v>271</v>
      </c>
      <c r="H410" s="207">
        <f t="shared" si="24"/>
        <v>542</v>
      </c>
    </row>
    <row r="411" spans="1:8" ht="16.2" thickBot="1" x14ac:dyDescent="0.35">
      <c r="A411" s="194" t="s">
        <v>1070</v>
      </c>
      <c r="B411" s="195" t="s">
        <v>142</v>
      </c>
      <c r="C411" s="196" t="str">
        <f t="shared" si="25"/>
        <v>Sunnyvale, TX</v>
      </c>
      <c r="D411" s="210">
        <f t="shared" si="26"/>
        <v>96</v>
      </c>
      <c r="E411" s="197">
        <f t="shared" si="27"/>
        <v>69.599999999999994</v>
      </c>
      <c r="G411" s="207">
        <v>48</v>
      </c>
      <c r="H411" s="207">
        <f t="shared" si="24"/>
        <v>96</v>
      </c>
    </row>
    <row r="412" spans="1:8" ht="16.2" thickBot="1" x14ac:dyDescent="0.35">
      <c r="A412" s="194" t="s">
        <v>1071</v>
      </c>
      <c r="B412" s="195" t="s">
        <v>142</v>
      </c>
      <c r="C412" s="196" t="str">
        <f t="shared" si="25"/>
        <v>Sweetwater, TX</v>
      </c>
      <c r="D412" s="210">
        <f t="shared" si="26"/>
        <v>382</v>
      </c>
      <c r="E412" s="197">
        <f t="shared" si="27"/>
        <v>276.95</v>
      </c>
      <c r="G412" s="207">
        <v>191</v>
      </c>
      <c r="H412" s="207">
        <f t="shared" si="24"/>
        <v>382</v>
      </c>
    </row>
    <row r="413" spans="1:8" ht="16.2" thickBot="1" x14ac:dyDescent="0.35">
      <c r="A413" s="194" t="s">
        <v>1072</v>
      </c>
      <c r="B413" s="195" t="s">
        <v>142</v>
      </c>
      <c r="C413" s="196" t="str">
        <f t="shared" si="25"/>
        <v>Tahoka, TX</v>
      </c>
      <c r="D413" s="210">
        <f t="shared" si="26"/>
        <v>596</v>
      </c>
      <c r="E413" s="197">
        <f t="shared" si="27"/>
        <v>432.1</v>
      </c>
      <c r="G413" s="207">
        <v>298</v>
      </c>
      <c r="H413" s="207">
        <f t="shared" si="24"/>
        <v>596</v>
      </c>
    </row>
    <row r="414" spans="1:8" ht="16.2" thickBot="1" x14ac:dyDescent="0.35">
      <c r="A414" s="194" t="s">
        <v>1073</v>
      </c>
      <c r="B414" s="195" t="s">
        <v>142</v>
      </c>
      <c r="C414" s="196" t="str">
        <f t="shared" si="25"/>
        <v>Taylor, TX</v>
      </c>
      <c r="D414" s="210">
        <f t="shared" si="26"/>
        <v>324</v>
      </c>
      <c r="E414" s="197">
        <f t="shared" si="27"/>
        <v>234.9</v>
      </c>
      <c r="G414" s="207">
        <v>162</v>
      </c>
      <c r="H414" s="207">
        <f t="shared" si="24"/>
        <v>324</v>
      </c>
    </row>
    <row r="415" spans="1:8" ht="16.2" thickBot="1" x14ac:dyDescent="0.35">
      <c r="A415" s="194" t="s">
        <v>1074</v>
      </c>
      <c r="B415" s="195" t="s">
        <v>142</v>
      </c>
      <c r="C415" s="196" t="str">
        <f t="shared" si="25"/>
        <v>Teague, TX</v>
      </c>
      <c r="D415" s="210">
        <f t="shared" si="26"/>
        <v>226</v>
      </c>
      <c r="E415" s="197">
        <f t="shared" si="27"/>
        <v>163.85</v>
      </c>
      <c r="G415" s="207">
        <v>113</v>
      </c>
      <c r="H415" s="207">
        <f t="shared" si="24"/>
        <v>226</v>
      </c>
    </row>
    <row r="416" spans="1:8" ht="16.2" thickBot="1" x14ac:dyDescent="0.35">
      <c r="A416" s="194" t="s">
        <v>1075</v>
      </c>
      <c r="B416" s="195" t="s">
        <v>142</v>
      </c>
      <c r="C416" s="196" t="str">
        <f t="shared" si="25"/>
        <v>Temple, TX</v>
      </c>
      <c r="D416" s="210">
        <f t="shared" si="26"/>
        <v>246</v>
      </c>
      <c r="E416" s="197">
        <f t="shared" si="27"/>
        <v>178.35</v>
      </c>
      <c r="G416" s="207">
        <v>123</v>
      </c>
      <c r="H416" s="207">
        <f t="shared" si="24"/>
        <v>246</v>
      </c>
    </row>
    <row r="417" spans="1:8" ht="16.2" thickBot="1" x14ac:dyDescent="0.35">
      <c r="A417" s="194" t="s">
        <v>689</v>
      </c>
      <c r="B417" s="195" t="s">
        <v>142</v>
      </c>
      <c r="C417" s="196" t="str">
        <f t="shared" si="25"/>
        <v>Terrell, TX</v>
      </c>
      <c r="D417" s="210">
        <f t="shared" si="26"/>
        <v>128</v>
      </c>
      <c r="E417" s="197">
        <f t="shared" si="27"/>
        <v>92.8</v>
      </c>
      <c r="G417" s="207">
        <v>64</v>
      </c>
      <c r="H417" s="207">
        <f t="shared" si="24"/>
        <v>128</v>
      </c>
    </row>
    <row r="418" spans="1:8" ht="16.2" thickBot="1" x14ac:dyDescent="0.35">
      <c r="A418" s="194" t="s">
        <v>690</v>
      </c>
      <c r="B418" s="195" t="s">
        <v>142</v>
      </c>
      <c r="C418" s="196" t="str">
        <f t="shared" si="25"/>
        <v>Texarkana, TX</v>
      </c>
      <c r="D418" s="210">
        <f t="shared" si="26"/>
        <v>420</v>
      </c>
      <c r="E418" s="197">
        <f t="shared" si="27"/>
        <v>304.5</v>
      </c>
      <c r="G418" s="207">
        <v>210</v>
      </c>
      <c r="H418" s="207">
        <f t="shared" si="24"/>
        <v>420</v>
      </c>
    </row>
    <row r="419" spans="1:8" ht="16.2" thickBot="1" x14ac:dyDescent="0.35">
      <c r="A419" s="194" t="s">
        <v>691</v>
      </c>
      <c r="B419" s="195" t="s">
        <v>142</v>
      </c>
      <c r="C419" s="196" t="str">
        <f t="shared" si="25"/>
        <v>Texas City, TX</v>
      </c>
      <c r="D419" s="210">
        <f t="shared" si="26"/>
        <v>608</v>
      </c>
      <c r="E419" s="197">
        <f t="shared" si="27"/>
        <v>440.8</v>
      </c>
      <c r="G419" s="207">
        <v>304</v>
      </c>
      <c r="H419" s="207">
        <f t="shared" si="24"/>
        <v>608</v>
      </c>
    </row>
    <row r="420" spans="1:8" ht="16.2" thickBot="1" x14ac:dyDescent="0.35">
      <c r="A420" s="194" t="s">
        <v>1076</v>
      </c>
      <c r="B420" s="195" t="s">
        <v>142</v>
      </c>
      <c r="C420" s="196" t="str">
        <f t="shared" si="25"/>
        <v>The Colony, TX</v>
      </c>
      <c r="D420" s="210">
        <f t="shared" si="26"/>
        <v>82</v>
      </c>
      <c r="E420" s="197">
        <f t="shared" si="27"/>
        <v>59.45</v>
      </c>
      <c r="G420" s="207">
        <v>41</v>
      </c>
      <c r="H420" s="207">
        <f t="shared" si="24"/>
        <v>82</v>
      </c>
    </row>
    <row r="421" spans="1:8" ht="16.2" thickBot="1" x14ac:dyDescent="0.35">
      <c r="A421" s="194" t="s">
        <v>1077</v>
      </c>
      <c r="B421" s="195" t="s">
        <v>142</v>
      </c>
      <c r="C421" s="200" t="str">
        <f t="shared" si="25"/>
        <v>The Woodlands, TX</v>
      </c>
      <c r="D421" s="210">
        <f t="shared" si="26"/>
        <v>474</v>
      </c>
      <c r="E421" s="197">
        <f t="shared" si="27"/>
        <v>343.65</v>
      </c>
      <c r="G421" s="207">
        <v>237</v>
      </c>
      <c r="H421" s="207">
        <f t="shared" si="24"/>
        <v>474</v>
      </c>
    </row>
    <row r="422" spans="1:8" ht="16.2" thickBot="1" x14ac:dyDescent="0.35">
      <c r="A422" s="194" t="s">
        <v>1078</v>
      </c>
      <c r="B422" s="195" t="s">
        <v>142</v>
      </c>
      <c r="C422" s="196" t="str">
        <f t="shared" si="25"/>
        <v>Tiki Island, TX</v>
      </c>
      <c r="D422" s="210">
        <f t="shared" si="26"/>
        <v>616</v>
      </c>
      <c r="E422" s="197">
        <f t="shared" si="27"/>
        <v>446.6</v>
      </c>
      <c r="G422" s="207">
        <v>308</v>
      </c>
      <c r="H422" s="207">
        <f t="shared" si="24"/>
        <v>616</v>
      </c>
    </row>
    <row r="423" spans="1:8" ht="16.2" thickBot="1" x14ac:dyDescent="0.35">
      <c r="A423" s="194" t="s">
        <v>1079</v>
      </c>
      <c r="B423" s="195" t="s">
        <v>142</v>
      </c>
      <c r="C423" s="196" t="str">
        <f t="shared" si="25"/>
        <v>Timpson, TX</v>
      </c>
      <c r="D423" s="210">
        <f t="shared" si="26"/>
        <v>418</v>
      </c>
      <c r="E423" s="197">
        <f t="shared" si="27"/>
        <v>303.05</v>
      </c>
      <c r="G423" s="207">
        <v>209</v>
      </c>
      <c r="H423" s="207">
        <f t="shared" si="24"/>
        <v>418</v>
      </c>
    </row>
    <row r="424" spans="1:8" ht="16.2" thickBot="1" x14ac:dyDescent="0.35">
      <c r="A424" s="194" t="s">
        <v>1080</v>
      </c>
      <c r="B424" s="195" t="s">
        <v>142</v>
      </c>
      <c r="C424" s="196" t="str">
        <f t="shared" si="25"/>
        <v>Tioga, TX</v>
      </c>
      <c r="D424" s="210">
        <f t="shared" si="26"/>
        <v>128</v>
      </c>
      <c r="E424" s="197">
        <f t="shared" si="27"/>
        <v>92.8</v>
      </c>
      <c r="G424" s="207">
        <v>64</v>
      </c>
      <c r="H424" s="207">
        <f t="shared" si="24"/>
        <v>128</v>
      </c>
    </row>
    <row r="425" spans="1:8" ht="16.2" thickBot="1" x14ac:dyDescent="0.35">
      <c r="A425" s="194" t="s">
        <v>1081</v>
      </c>
      <c r="B425" s="195" t="s">
        <v>142</v>
      </c>
      <c r="C425" s="196" t="str">
        <f t="shared" si="25"/>
        <v>Tom Bean, TX</v>
      </c>
      <c r="D425" s="210">
        <f t="shared" si="26"/>
        <v>176</v>
      </c>
      <c r="E425" s="197">
        <f t="shared" si="27"/>
        <v>127.6</v>
      </c>
      <c r="G425" s="207">
        <v>88</v>
      </c>
      <c r="H425" s="207">
        <f t="shared" si="24"/>
        <v>176</v>
      </c>
    </row>
    <row r="426" spans="1:8" ht="16.2" thickBot="1" x14ac:dyDescent="0.35">
      <c r="A426" s="194" t="s">
        <v>1082</v>
      </c>
      <c r="B426" s="195" t="s">
        <v>142</v>
      </c>
      <c r="C426" s="196" t="str">
        <f t="shared" si="25"/>
        <v>Tomball, TX</v>
      </c>
      <c r="D426" s="210">
        <f t="shared" si="26"/>
        <v>470</v>
      </c>
      <c r="E426" s="197">
        <f t="shared" si="27"/>
        <v>340.75</v>
      </c>
      <c r="G426" s="207">
        <v>235</v>
      </c>
      <c r="H426" s="207">
        <f t="shared" si="24"/>
        <v>470</v>
      </c>
    </row>
    <row r="427" spans="1:8" ht="16.2" thickBot="1" x14ac:dyDescent="0.35">
      <c r="A427" s="194" t="s">
        <v>1083</v>
      </c>
      <c r="B427" s="195" t="s">
        <v>142</v>
      </c>
      <c r="C427" s="200" t="str">
        <f t="shared" si="25"/>
        <v>Trophy Club, TX</v>
      </c>
      <c r="D427" s="210">
        <f t="shared" si="26"/>
        <v>46</v>
      </c>
      <c r="E427" s="197">
        <f t="shared" si="27"/>
        <v>33.35</v>
      </c>
      <c r="G427" s="207">
        <v>23</v>
      </c>
      <c r="H427" s="207">
        <f t="shared" si="24"/>
        <v>46</v>
      </c>
    </row>
    <row r="428" spans="1:8" ht="16.2" thickBot="1" x14ac:dyDescent="0.35">
      <c r="A428" s="194" t="s">
        <v>1084</v>
      </c>
      <c r="B428" s="195" t="s">
        <v>142</v>
      </c>
      <c r="C428" s="196" t="str">
        <f t="shared" si="25"/>
        <v>Troup, TX</v>
      </c>
      <c r="D428" s="210">
        <f t="shared" si="26"/>
        <v>318</v>
      </c>
      <c r="E428" s="197">
        <f t="shared" si="27"/>
        <v>230.55</v>
      </c>
      <c r="G428" s="207">
        <v>159</v>
      </c>
      <c r="H428" s="207">
        <f t="shared" si="24"/>
        <v>318</v>
      </c>
    </row>
    <row r="429" spans="1:8" ht="16.2" thickBot="1" x14ac:dyDescent="0.35">
      <c r="A429" s="202" t="s">
        <v>1085</v>
      </c>
      <c r="B429" s="195" t="s">
        <v>128</v>
      </c>
      <c r="C429" s="196" t="str">
        <f t="shared" si="25"/>
        <v>Tulsa, OK</v>
      </c>
      <c r="D429" s="210">
        <f t="shared" si="26"/>
        <v>606</v>
      </c>
      <c r="E429" s="197">
        <f t="shared" si="27"/>
        <v>439.35</v>
      </c>
      <c r="G429" s="207">
        <v>303</v>
      </c>
      <c r="H429" s="207">
        <f t="shared" si="24"/>
        <v>606</v>
      </c>
    </row>
    <row r="430" spans="1:8" ht="16.2" thickBot="1" x14ac:dyDescent="0.35">
      <c r="A430" s="194" t="s">
        <v>1086</v>
      </c>
      <c r="B430" s="195" t="s">
        <v>142</v>
      </c>
      <c r="C430" s="196" t="str">
        <f t="shared" si="25"/>
        <v>Turkey, TX</v>
      </c>
      <c r="D430" s="210">
        <f t="shared" si="26"/>
        <v>538</v>
      </c>
      <c r="E430" s="197">
        <f t="shared" si="27"/>
        <v>390.05</v>
      </c>
      <c r="G430" s="207">
        <v>269</v>
      </c>
      <c r="H430" s="207">
        <f t="shared" si="24"/>
        <v>538</v>
      </c>
    </row>
    <row r="431" spans="1:8" ht="16.2" thickBot="1" x14ac:dyDescent="0.35">
      <c r="A431" s="194" t="s">
        <v>692</v>
      </c>
      <c r="B431" s="195" t="s">
        <v>142</v>
      </c>
      <c r="C431" s="196" t="str">
        <f t="shared" si="25"/>
        <v>Tyler, TX</v>
      </c>
      <c r="D431" s="210">
        <f t="shared" si="26"/>
        <v>266</v>
      </c>
      <c r="E431" s="197">
        <f t="shared" si="27"/>
        <v>192.85</v>
      </c>
      <c r="G431" s="207">
        <v>133</v>
      </c>
      <c r="H431" s="207">
        <f t="shared" si="24"/>
        <v>266</v>
      </c>
    </row>
    <row r="432" spans="1:8" ht="16.2" thickBot="1" x14ac:dyDescent="0.35">
      <c r="A432" s="194" t="s">
        <v>1087</v>
      </c>
      <c r="B432" s="195" t="s">
        <v>142</v>
      </c>
      <c r="C432" s="196" t="str">
        <f t="shared" si="25"/>
        <v>Uncertain, TX</v>
      </c>
      <c r="D432" s="210">
        <f t="shared" si="26"/>
        <v>414</v>
      </c>
      <c r="E432" s="197">
        <f t="shared" si="27"/>
        <v>300.14999999999998</v>
      </c>
      <c r="G432" s="207">
        <v>207</v>
      </c>
      <c r="H432" s="207">
        <f t="shared" si="24"/>
        <v>414</v>
      </c>
    </row>
    <row r="433" spans="1:8" ht="16.2" thickBot="1" x14ac:dyDescent="0.35">
      <c r="A433" s="194" t="s">
        <v>1088</v>
      </c>
      <c r="B433" s="195" t="s">
        <v>142</v>
      </c>
      <c r="C433" s="196" t="str">
        <f t="shared" si="25"/>
        <v>Universal City, TX</v>
      </c>
      <c r="D433" s="210">
        <f t="shared" si="26"/>
        <v>506</v>
      </c>
      <c r="E433" s="197">
        <f t="shared" si="27"/>
        <v>366.85</v>
      </c>
      <c r="G433" s="207">
        <v>253</v>
      </c>
      <c r="H433" s="207">
        <f t="shared" si="24"/>
        <v>506</v>
      </c>
    </row>
    <row r="434" spans="1:8" ht="16.2" thickBot="1" x14ac:dyDescent="0.35">
      <c r="A434" s="194" t="s">
        <v>1089</v>
      </c>
      <c r="B434" s="195" t="s">
        <v>142</v>
      </c>
      <c r="C434" s="196" t="str">
        <f t="shared" si="25"/>
        <v>University Park, TX</v>
      </c>
      <c r="D434" s="210">
        <f t="shared" si="26"/>
        <v>74</v>
      </c>
      <c r="E434" s="197">
        <f t="shared" si="27"/>
        <v>53.65</v>
      </c>
      <c r="G434" s="207">
        <v>37</v>
      </c>
      <c r="H434" s="207">
        <f t="shared" si="24"/>
        <v>74</v>
      </c>
    </row>
    <row r="435" spans="1:8" ht="16.2" thickBot="1" x14ac:dyDescent="0.35">
      <c r="A435" s="194" t="s">
        <v>1090</v>
      </c>
      <c r="B435" s="195" t="s">
        <v>142</v>
      </c>
      <c r="C435" s="196" t="str">
        <f t="shared" si="25"/>
        <v>Utopia, TX</v>
      </c>
      <c r="D435" s="210">
        <f t="shared" si="26"/>
        <v>634</v>
      </c>
      <c r="E435" s="197">
        <f t="shared" si="27"/>
        <v>459.65</v>
      </c>
      <c r="G435" s="207">
        <v>317</v>
      </c>
      <c r="H435" s="207">
        <f t="shared" si="24"/>
        <v>634</v>
      </c>
    </row>
    <row r="436" spans="1:8" ht="16.2" thickBot="1" x14ac:dyDescent="0.35">
      <c r="A436" s="194" t="s">
        <v>1091</v>
      </c>
      <c r="B436" s="195" t="s">
        <v>142</v>
      </c>
      <c r="C436" s="196" t="str">
        <f t="shared" si="25"/>
        <v>Van Alstyne, TX</v>
      </c>
      <c r="D436" s="210">
        <f t="shared" si="26"/>
        <v>150</v>
      </c>
      <c r="E436" s="197">
        <f t="shared" si="27"/>
        <v>108.75</v>
      </c>
      <c r="G436" s="207">
        <v>75</v>
      </c>
      <c r="H436" s="207">
        <f t="shared" si="24"/>
        <v>150</v>
      </c>
    </row>
    <row r="437" spans="1:8" ht="16.2" thickBot="1" x14ac:dyDescent="0.35">
      <c r="A437" s="194" t="s">
        <v>1092</v>
      </c>
      <c r="B437" s="195" t="s">
        <v>142</v>
      </c>
      <c r="C437" s="196" t="str">
        <f t="shared" si="25"/>
        <v>Van Horn, TX</v>
      </c>
      <c r="D437" s="210">
        <f t="shared" si="26"/>
        <v>800</v>
      </c>
      <c r="E437" s="197">
        <f t="shared" si="27"/>
        <v>580</v>
      </c>
      <c r="G437" s="207">
        <v>486</v>
      </c>
      <c r="H437" s="207">
        <f t="shared" si="24"/>
        <v>972</v>
      </c>
    </row>
    <row r="438" spans="1:8" ht="16.2" thickBot="1" x14ac:dyDescent="0.35">
      <c r="A438" s="194" t="s">
        <v>1093</v>
      </c>
      <c r="B438" s="195" t="s">
        <v>142</v>
      </c>
      <c r="C438" s="196" t="str">
        <f t="shared" si="25"/>
        <v>Venus, TX</v>
      </c>
      <c r="D438" s="210">
        <f t="shared" si="26"/>
        <v>68</v>
      </c>
      <c r="E438" s="197">
        <f t="shared" si="27"/>
        <v>49.3</v>
      </c>
      <c r="G438" s="207">
        <v>34</v>
      </c>
      <c r="H438" s="207">
        <f t="shared" si="24"/>
        <v>68</v>
      </c>
    </row>
    <row r="439" spans="1:8" ht="16.2" thickBot="1" x14ac:dyDescent="0.35">
      <c r="A439" s="194" t="s">
        <v>1094</v>
      </c>
      <c r="B439" s="195" t="s">
        <v>142</v>
      </c>
      <c r="C439" s="196" t="str">
        <f t="shared" si="25"/>
        <v>Vernon, TX</v>
      </c>
      <c r="D439" s="210">
        <f t="shared" si="26"/>
        <v>330</v>
      </c>
      <c r="E439" s="197">
        <f t="shared" si="27"/>
        <v>239.25</v>
      </c>
      <c r="G439" s="207">
        <v>165</v>
      </c>
      <c r="H439" s="207">
        <f t="shared" si="24"/>
        <v>330</v>
      </c>
    </row>
    <row r="440" spans="1:8" ht="16.2" thickBot="1" x14ac:dyDescent="0.35">
      <c r="A440" s="194" t="s">
        <v>1095</v>
      </c>
      <c r="B440" s="195" t="s">
        <v>142</v>
      </c>
      <c r="C440" s="196" t="str">
        <f t="shared" si="25"/>
        <v>Victoria, TX</v>
      </c>
      <c r="D440" s="210">
        <f t="shared" si="26"/>
        <v>622</v>
      </c>
      <c r="E440" s="197">
        <f t="shared" si="27"/>
        <v>450.95</v>
      </c>
      <c r="G440" s="207">
        <v>311</v>
      </c>
      <c r="H440" s="207">
        <f t="shared" si="24"/>
        <v>622</v>
      </c>
    </row>
    <row r="441" spans="1:8" ht="16.2" thickBot="1" x14ac:dyDescent="0.35">
      <c r="A441" s="194" t="s">
        <v>1096</v>
      </c>
      <c r="B441" s="195" t="s">
        <v>142</v>
      </c>
      <c r="C441" s="196" t="str">
        <f t="shared" si="25"/>
        <v>Vidor, TX</v>
      </c>
      <c r="D441" s="210">
        <f t="shared" si="26"/>
        <v>626</v>
      </c>
      <c r="E441" s="197">
        <f t="shared" si="27"/>
        <v>453.85</v>
      </c>
      <c r="G441" s="207">
        <v>313</v>
      </c>
      <c r="H441" s="207">
        <f t="shared" si="24"/>
        <v>626</v>
      </c>
    </row>
    <row r="442" spans="1:8" ht="16.2" thickBot="1" x14ac:dyDescent="0.35">
      <c r="A442" s="194" t="s">
        <v>389</v>
      </c>
      <c r="B442" s="195" t="s">
        <v>142</v>
      </c>
      <c r="C442" s="196" t="str">
        <f t="shared" si="25"/>
        <v>Waco, TX</v>
      </c>
      <c r="D442" s="210">
        <f t="shared" si="26"/>
        <v>178</v>
      </c>
      <c r="E442" s="197">
        <f t="shared" si="27"/>
        <v>129.05000000000001</v>
      </c>
      <c r="G442" s="207">
        <v>89</v>
      </c>
      <c r="H442" s="207">
        <f t="shared" si="24"/>
        <v>178</v>
      </c>
    </row>
    <row r="443" spans="1:8" ht="16.2" thickBot="1" x14ac:dyDescent="0.35">
      <c r="A443" s="194" t="s">
        <v>1097</v>
      </c>
      <c r="B443" s="195" t="s">
        <v>142</v>
      </c>
      <c r="C443" s="196" t="str">
        <f t="shared" si="25"/>
        <v>Waskom, TX</v>
      </c>
      <c r="D443" s="210">
        <f t="shared" si="26"/>
        <v>396</v>
      </c>
      <c r="E443" s="197">
        <f t="shared" si="27"/>
        <v>287.10000000000002</v>
      </c>
      <c r="G443" s="207">
        <v>198</v>
      </c>
      <c r="H443" s="207">
        <f t="shared" si="24"/>
        <v>396</v>
      </c>
    </row>
    <row r="444" spans="1:8" ht="16.2" thickBot="1" x14ac:dyDescent="0.35">
      <c r="A444" s="194" t="s">
        <v>1098</v>
      </c>
      <c r="B444" s="195" t="s">
        <v>142</v>
      </c>
      <c r="C444" s="196" t="str">
        <f t="shared" si="25"/>
        <v>Watauga, TX</v>
      </c>
      <c r="D444" s="210">
        <f t="shared" si="26"/>
        <v>24</v>
      </c>
      <c r="E444" s="197">
        <f t="shared" si="27"/>
        <v>17.399999999999999</v>
      </c>
      <c r="G444" s="207">
        <v>12</v>
      </c>
      <c r="H444" s="207">
        <f t="shared" si="24"/>
        <v>24</v>
      </c>
    </row>
    <row r="445" spans="1:8" ht="16.2" thickBot="1" x14ac:dyDescent="0.35">
      <c r="A445" s="194" t="s">
        <v>1099</v>
      </c>
      <c r="B445" s="195" t="s">
        <v>142</v>
      </c>
      <c r="C445" s="196" t="str">
        <f t="shared" si="25"/>
        <v>Waxahachie, TX</v>
      </c>
      <c r="D445" s="210">
        <f t="shared" si="26"/>
        <v>86</v>
      </c>
      <c r="E445" s="197">
        <f t="shared" si="27"/>
        <v>62.35</v>
      </c>
      <c r="G445" s="207">
        <v>43</v>
      </c>
      <c r="H445" s="207">
        <f t="shared" si="24"/>
        <v>86</v>
      </c>
    </row>
    <row r="446" spans="1:8" ht="16.2" thickBot="1" x14ac:dyDescent="0.35">
      <c r="A446" s="194" t="s">
        <v>693</v>
      </c>
      <c r="B446" s="195" t="s">
        <v>142</v>
      </c>
      <c r="C446" s="196" t="str">
        <f t="shared" si="25"/>
        <v>Weatherford, TX</v>
      </c>
      <c r="D446" s="210">
        <f t="shared" si="26"/>
        <v>58</v>
      </c>
      <c r="E446" s="197">
        <f t="shared" si="27"/>
        <v>42.05</v>
      </c>
      <c r="G446" s="207">
        <v>29</v>
      </c>
      <c r="H446" s="207">
        <f t="shared" si="24"/>
        <v>58</v>
      </c>
    </row>
    <row r="447" spans="1:8" ht="16.2" thickBot="1" x14ac:dyDescent="0.35">
      <c r="A447" s="194" t="s">
        <v>1100</v>
      </c>
      <c r="B447" s="195" t="s">
        <v>142</v>
      </c>
      <c r="C447" s="196" t="str">
        <f t="shared" si="25"/>
        <v>Webster, TX</v>
      </c>
      <c r="D447" s="210">
        <f t="shared" si="26"/>
        <v>572</v>
      </c>
      <c r="E447" s="197">
        <f t="shared" si="27"/>
        <v>414.7</v>
      </c>
      <c r="G447" s="207">
        <v>286</v>
      </c>
      <c r="H447" s="207">
        <f t="shared" si="24"/>
        <v>572</v>
      </c>
    </row>
    <row r="448" spans="1:8" ht="16.2" thickBot="1" x14ac:dyDescent="0.35">
      <c r="A448" s="194" t="s">
        <v>1101</v>
      </c>
      <c r="B448" s="195" t="s">
        <v>142</v>
      </c>
      <c r="C448" s="196" t="str">
        <f t="shared" si="25"/>
        <v>Weslaco, TX</v>
      </c>
      <c r="D448" s="210">
        <f t="shared" si="26"/>
        <v>800</v>
      </c>
      <c r="E448" s="197">
        <f t="shared" si="27"/>
        <v>580</v>
      </c>
      <c r="G448" s="207">
        <v>510</v>
      </c>
      <c r="H448" s="207">
        <f t="shared" si="24"/>
        <v>1020</v>
      </c>
    </row>
    <row r="449" spans="1:8" ht="16.2" thickBot="1" x14ac:dyDescent="0.35">
      <c r="A449" s="194" t="s">
        <v>1102</v>
      </c>
      <c r="B449" s="195" t="s">
        <v>142</v>
      </c>
      <c r="C449" s="196" t="str">
        <f t="shared" si="25"/>
        <v>West Columbia, TX</v>
      </c>
      <c r="D449" s="210">
        <f t="shared" si="26"/>
        <v>610</v>
      </c>
      <c r="E449" s="197">
        <f t="shared" si="27"/>
        <v>442.25</v>
      </c>
      <c r="G449" s="207">
        <v>305</v>
      </c>
      <c r="H449" s="207">
        <f t="shared" si="24"/>
        <v>610</v>
      </c>
    </row>
    <row r="450" spans="1:8" ht="16.2" thickBot="1" x14ac:dyDescent="0.35">
      <c r="A450" s="194" t="s">
        <v>1103</v>
      </c>
      <c r="B450" s="195" t="s">
        <v>142</v>
      </c>
      <c r="C450" s="196" t="str">
        <f t="shared" si="25"/>
        <v>West Lake Hills, TX</v>
      </c>
      <c r="D450" s="210">
        <f t="shared" si="26"/>
        <v>384</v>
      </c>
      <c r="E450" s="197">
        <f t="shared" si="27"/>
        <v>278.39999999999998</v>
      </c>
      <c r="G450" s="207">
        <v>192</v>
      </c>
      <c r="H450" s="207">
        <f t="shared" si="24"/>
        <v>384</v>
      </c>
    </row>
    <row r="451" spans="1:8" ht="16.2" thickBot="1" x14ac:dyDescent="0.35">
      <c r="A451" s="194" t="s">
        <v>1104</v>
      </c>
      <c r="B451" s="195" t="s">
        <v>142</v>
      </c>
      <c r="C451" s="196" t="str">
        <f t="shared" si="25"/>
        <v>West Orange, TX</v>
      </c>
      <c r="D451" s="210">
        <f t="shared" si="26"/>
        <v>662</v>
      </c>
      <c r="E451" s="197">
        <f t="shared" si="27"/>
        <v>479.95</v>
      </c>
      <c r="G451" s="207">
        <v>331</v>
      </c>
      <c r="H451" s="207">
        <f t="shared" si="24"/>
        <v>662</v>
      </c>
    </row>
    <row r="452" spans="1:8" ht="16.2" thickBot="1" x14ac:dyDescent="0.35">
      <c r="A452" s="194" t="s">
        <v>1105</v>
      </c>
      <c r="B452" s="195" t="s">
        <v>142</v>
      </c>
      <c r="C452" s="196" t="str">
        <f>$A452&amp;","&amp;" "&amp;$B452</f>
        <v>West University Place, TX</v>
      </c>
      <c r="D452" s="210">
        <f t="shared" si="26"/>
        <v>536</v>
      </c>
      <c r="E452" s="197">
        <f t="shared" si="27"/>
        <v>388.6</v>
      </c>
      <c r="G452" s="207">
        <v>268</v>
      </c>
      <c r="H452" s="207">
        <f t="shared" si="24"/>
        <v>536</v>
      </c>
    </row>
    <row r="453" spans="1:8" ht="16.2" thickBot="1" x14ac:dyDescent="0.35">
      <c r="A453" s="194" t="s">
        <v>1106</v>
      </c>
      <c r="B453" s="195" t="s">
        <v>142</v>
      </c>
      <c r="C453" s="196" t="str">
        <f t="shared" si="25"/>
        <v>Westlake, TX</v>
      </c>
      <c r="D453" s="210">
        <f t="shared" si="26"/>
        <v>50</v>
      </c>
      <c r="E453" s="197">
        <f t="shared" si="27"/>
        <v>36.25</v>
      </c>
      <c r="G453" s="207">
        <v>25</v>
      </c>
      <c r="H453" s="207">
        <f t="shared" si="24"/>
        <v>50</v>
      </c>
    </row>
    <row r="454" spans="1:8" ht="16.2" thickBot="1" x14ac:dyDescent="0.35">
      <c r="A454" s="194" t="s">
        <v>1107</v>
      </c>
      <c r="B454" s="195" t="s">
        <v>142</v>
      </c>
      <c r="C454" s="196" t="str">
        <f t="shared" si="25"/>
        <v>Wheeler, TX</v>
      </c>
      <c r="D454" s="210">
        <f t="shared" si="26"/>
        <v>592</v>
      </c>
      <c r="E454" s="197">
        <f t="shared" si="27"/>
        <v>429.2</v>
      </c>
      <c r="G454" s="207">
        <v>296</v>
      </c>
      <c r="H454" s="207">
        <f t="shared" ref="H454:H468" si="28">SUM(G454*2)</f>
        <v>592</v>
      </c>
    </row>
    <row r="455" spans="1:8" ht="16.2" thickBot="1" x14ac:dyDescent="0.35">
      <c r="A455" s="194" t="s">
        <v>1108</v>
      </c>
      <c r="B455" s="195" t="s">
        <v>142</v>
      </c>
      <c r="C455" s="196" t="str">
        <f t="shared" si="25"/>
        <v>White Oak, TX</v>
      </c>
      <c r="D455" s="210">
        <f t="shared" si="26"/>
        <v>314</v>
      </c>
      <c r="E455" s="197">
        <f t="shared" si="27"/>
        <v>227.65</v>
      </c>
      <c r="G455" s="207">
        <v>157</v>
      </c>
      <c r="H455" s="207">
        <f t="shared" si="28"/>
        <v>314</v>
      </c>
    </row>
    <row r="456" spans="1:8" ht="16.2" thickBot="1" x14ac:dyDescent="0.35">
      <c r="A456" s="194" t="s">
        <v>1109</v>
      </c>
      <c r="B456" s="195" t="s">
        <v>142</v>
      </c>
      <c r="C456" s="196" t="str">
        <f t="shared" si="25"/>
        <v>White Settlement, TX</v>
      </c>
      <c r="D456" s="210">
        <f t="shared" si="26"/>
        <v>20</v>
      </c>
      <c r="E456" s="197">
        <f t="shared" si="27"/>
        <v>14.5</v>
      </c>
      <c r="G456" s="207">
        <v>10</v>
      </c>
      <c r="H456" s="207">
        <f t="shared" si="28"/>
        <v>20</v>
      </c>
    </row>
    <row r="457" spans="1:8" ht="16.2" thickBot="1" x14ac:dyDescent="0.35">
      <c r="A457" s="194" t="s">
        <v>1110</v>
      </c>
      <c r="B457" s="195" t="s">
        <v>142</v>
      </c>
      <c r="C457" s="196" t="str">
        <f t="shared" ref="C457:C468" si="29">$A457&amp;","&amp;" "&amp;$B457</f>
        <v>Whitehouse, TX</v>
      </c>
      <c r="D457" s="210">
        <f t="shared" ref="D457:D468" si="30">IF($H457&gt;=$D$5,800,$H457)</f>
        <v>298</v>
      </c>
      <c r="E457" s="197">
        <f t="shared" ref="E457:E468" si="31">IF($H457&gt;=$D$5,$D$5*$D$2,$H457*$D$2)</f>
        <v>216.05</v>
      </c>
      <c r="G457" s="207">
        <v>149</v>
      </c>
      <c r="H457" s="207">
        <f t="shared" si="28"/>
        <v>298</v>
      </c>
    </row>
    <row r="458" spans="1:8" ht="16.2" thickBot="1" x14ac:dyDescent="0.35">
      <c r="A458" s="194" t="s">
        <v>694</v>
      </c>
      <c r="B458" s="195" t="s">
        <v>142</v>
      </c>
      <c r="C458" s="196" t="str">
        <f t="shared" si="29"/>
        <v>Wichita Falls, TX</v>
      </c>
      <c r="D458" s="210">
        <f t="shared" si="30"/>
        <v>230</v>
      </c>
      <c r="E458" s="197">
        <f t="shared" si="31"/>
        <v>166.75</v>
      </c>
      <c r="G458" s="207">
        <v>115</v>
      </c>
      <c r="H458" s="207">
        <f t="shared" si="28"/>
        <v>230</v>
      </c>
    </row>
    <row r="459" spans="1:8" ht="16.2" thickBot="1" x14ac:dyDescent="0.35">
      <c r="A459" s="194" t="s">
        <v>1111</v>
      </c>
      <c r="B459" s="195" t="s">
        <v>142</v>
      </c>
      <c r="C459" s="196" t="str">
        <f t="shared" si="29"/>
        <v>Willow Park, TX</v>
      </c>
      <c r="D459" s="210">
        <f t="shared" si="30"/>
        <v>40</v>
      </c>
      <c r="E459" s="197">
        <f t="shared" si="31"/>
        <v>29</v>
      </c>
      <c r="G459" s="207">
        <v>20</v>
      </c>
      <c r="H459" s="207">
        <f t="shared" si="28"/>
        <v>40</v>
      </c>
    </row>
    <row r="460" spans="1:8" ht="16.2" thickBot="1" x14ac:dyDescent="0.35">
      <c r="A460" s="194" t="s">
        <v>1112</v>
      </c>
      <c r="B460" s="195" t="s">
        <v>142</v>
      </c>
      <c r="C460" s="196" t="str">
        <f t="shared" si="29"/>
        <v>Wimberley, TX</v>
      </c>
      <c r="D460" s="210">
        <f t="shared" si="30"/>
        <v>460</v>
      </c>
      <c r="E460" s="197">
        <f t="shared" si="31"/>
        <v>333.5</v>
      </c>
      <c r="G460" s="207">
        <v>230</v>
      </c>
      <c r="H460" s="207">
        <f t="shared" si="28"/>
        <v>460</v>
      </c>
    </row>
    <row r="461" spans="1:8" ht="16.2" thickBot="1" x14ac:dyDescent="0.35">
      <c r="A461" s="194" t="s">
        <v>1113</v>
      </c>
      <c r="B461" s="195" t="s">
        <v>142</v>
      </c>
      <c r="C461" s="196" t="str">
        <f t="shared" si="29"/>
        <v>Windcrest, TX</v>
      </c>
      <c r="D461" s="210">
        <f t="shared" si="30"/>
        <v>516</v>
      </c>
      <c r="E461" s="197">
        <f t="shared" si="31"/>
        <v>374.1</v>
      </c>
      <c r="G461" s="207">
        <v>258</v>
      </c>
      <c r="H461" s="207">
        <f t="shared" si="28"/>
        <v>516</v>
      </c>
    </row>
    <row r="462" spans="1:8" ht="16.2" thickBot="1" x14ac:dyDescent="0.35">
      <c r="A462" s="194" t="s">
        <v>1114</v>
      </c>
      <c r="B462" s="195" t="s">
        <v>142</v>
      </c>
      <c r="C462" s="196" t="str">
        <f t="shared" si="29"/>
        <v>Winnie, TX</v>
      </c>
      <c r="D462" s="210">
        <f t="shared" si="30"/>
        <v>624</v>
      </c>
      <c r="E462" s="197">
        <f t="shared" si="31"/>
        <v>452.4</v>
      </c>
      <c r="G462" s="207">
        <v>312</v>
      </c>
      <c r="H462" s="207">
        <f t="shared" si="28"/>
        <v>624</v>
      </c>
    </row>
    <row r="463" spans="1:8" ht="16.2" thickBot="1" x14ac:dyDescent="0.35">
      <c r="A463" s="194" t="s">
        <v>1115</v>
      </c>
      <c r="B463" s="195" t="s">
        <v>142</v>
      </c>
      <c r="C463" s="196" t="str">
        <f t="shared" si="29"/>
        <v>Winters, TX</v>
      </c>
      <c r="D463" s="210">
        <f t="shared" si="30"/>
        <v>376</v>
      </c>
      <c r="E463" s="197">
        <f t="shared" si="31"/>
        <v>272.60000000000002</v>
      </c>
      <c r="G463" s="207">
        <v>188</v>
      </c>
      <c r="H463" s="207">
        <f t="shared" si="28"/>
        <v>376</v>
      </c>
    </row>
    <row r="464" spans="1:8" ht="16.2" thickBot="1" x14ac:dyDescent="0.35">
      <c r="A464" s="194" t="s">
        <v>1116</v>
      </c>
      <c r="B464" s="195" t="s">
        <v>142</v>
      </c>
      <c r="C464" s="196" t="str">
        <f t="shared" si="29"/>
        <v>Wolfe City, TX</v>
      </c>
      <c r="D464" s="210">
        <f t="shared" si="30"/>
        <v>204</v>
      </c>
      <c r="E464" s="197">
        <f t="shared" si="31"/>
        <v>147.9</v>
      </c>
      <c r="G464" s="207">
        <v>102</v>
      </c>
      <c r="H464" s="207">
        <f t="shared" si="28"/>
        <v>204</v>
      </c>
    </row>
    <row r="465" spans="1:9" ht="16.2" thickBot="1" x14ac:dyDescent="0.35">
      <c r="A465" s="194" t="s">
        <v>1117</v>
      </c>
      <c r="B465" s="195" t="s">
        <v>142</v>
      </c>
      <c r="C465" s="196" t="str">
        <f t="shared" si="29"/>
        <v>Woodway, TX</v>
      </c>
      <c r="D465" s="210">
        <f t="shared" si="30"/>
        <v>194</v>
      </c>
      <c r="E465" s="197">
        <f t="shared" si="31"/>
        <v>140.65</v>
      </c>
      <c r="G465" s="207">
        <v>97</v>
      </c>
      <c r="H465" s="207">
        <f t="shared" si="28"/>
        <v>194</v>
      </c>
    </row>
    <row r="466" spans="1:9" ht="16.2" thickBot="1" x14ac:dyDescent="0.35">
      <c r="A466" s="194" t="s">
        <v>1118</v>
      </c>
      <c r="B466" s="195" t="s">
        <v>142</v>
      </c>
      <c r="C466" s="196" t="str">
        <f t="shared" si="29"/>
        <v>Wortham, TX</v>
      </c>
      <c r="D466" s="210">
        <f t="shared" si="30"/>
        <v>200</v>
      </c>
      <c r="E466" s="197">
        <f t="shared" si="31"/>
        <v>145</v>
      </c>
      <c r="G466" s="207">
        <v>100</v>
      </c>
      <c r="H466" s="207">
        <f t="shared" si="28"/>
        <v>200</v>
      </c>
    </row>
    <row r="467" spans="1:9" ht="16.2" thickBot="1" x14ac:dyDescent="0.35">
      <c r="A467" s="194" t="s">
        <v>1119</v>
      </c>
      <c r="B467" s="195" t="s">
        <v>142</v>
      </c>
      <c r="C467" s="200" t="str">
        <f t="shared" si="29"/>
        <v>Wylie, TX</v>
      </c>
      <c r="D467" s="210">
        <f t="shared" si="30"/>
        <v>128</v>
      </c>
      <c r="E467" s="197">
        <f t="shared" si="31"/>
        <v>92.8</v>
      </c>
      <c r="G467" s="207">
        <v>64</v>
      </c>
      <c r="H467" s="207">
        <f t="shared" si="28"/>
        <v>128</v>
      </c>
    </row>
    <row r="468" spans="1:9" ht="16.2" thickBot="1" x14ac:dyDescent="0.35">
      <c r="A468" s="194" t="s">
        <v>1120</v>
      </c>
      <c r="B468" s="195" t="s">
        <v>142</v>
      </c>
      <c r="C468" s="196" t="str">
        <f t="shared" si="29"/>
        <v>Yoakum, TX</v>
      </c>
      <c r="D468" s="210">
        <f t="shared" si="30"/>
        <v>554</v>
      </c>
      <c r="E468" s="197">
        <f t="shared" si="31"/>
        <v>401.65</v>
      </c>
      <c r="G468" s="207">
        <v>277</v>
      </c>
      <c r="H468" s="207">
        <f t="shared" si="28"/>
        <v>554</v>
      </c>
    </row>
    <row r="469" spans="1:9" x14ac:dyDescent="0.3">
      <c r="A469" s="203"/>
      <c r="E469" s="204"/>
      <c r="G469" s="207"/>
      <c r="H469" s="207"/>
    </row>
    <row r="470" spans="1:9" ht="15.75" customHeight="1" x14ac:dyDescent="0.3">
      <c r="C470" s="389" t="s">
        <v>695</v>
      </c>
      <c r="D470" s="389"/>
      <c r="E470" s="211"/>
      <c r="F470" s="211"/>
      <c r="G470" s="207"/>
      <c r="H470" s="207"/>
    </row>
    <row r="471" spans="1:9" x14ac:dyDescent="0.3">
      <c r="A471" s="203"/>
      <c r="C471" s="390" t="s">
        <v>1121</v>
      </c>
      <c r="D471" s="390"/>
      <c r="E471" s="390"/>
      <c r="F471" s="390"/>
      <c r="G471" s="390"/>
      <c r="H471" s="390"/>
      <c r="I471" s="390"/>
    </row>
    <row r="472" spans="1:9" x14ac:dyDescent="0.3">
      <c r="A472" s="203"/>
      <c r="C472" s="390" t="s">
        <v>1122</v>
      </c>
      <c r="D472" s="390"/>
      <c r="E472" s="390"/>
      <c r="F472" s="390"/>
      <c r="G472" s="390"/>
      <c r="H472" s="390"/>
      <c r="I472" s="390"/>
    </row>
    <row r="473" spans="1:9" x14ac:dyDescent="0.3">
      <c r="A473" s="203"/>
      <c r="C473" s="390" t="s">
        <v>1123</v>
      </c>
      <c r="D473" s="390"/>
      <c r="E473" s="390"/>
      <c r="F473" s="390"/>
      <c r="G473" s="390"/>
      <c r="H473" s="390"/>
      <c r="I473" s="390"/>
    </row>
    <row r="474" spans="1:9" ht="9.75" customHeight="1" x14ac:dyDescent="0.3">
      <c r="C474" s="211"/>
      <c r="D474" s="211"/>
      <c r="E474" s="211"/>
      <c r="F474" s="211"/>
    </row>
    <row r="475" spans="1:9" x14ac:dyDescent="0.3">
      <c r="C475" s="388" t="s">
        <v>696</v>
      </c>
      <c r="D475" s="388"/>
      <c r="E475" s="388"/>
      <c r="F475" s="388"/>
      <c r="G475" s="388"/>
      <c r="H475" s="388"/>
      <c r="I475" s="388"/>
    </row>
    <row r="476" spans="1:9" x14ac:dyDescent="0.3">
      <c r="C476" s="388" t="s">
        <v>697</v>
      </c>
      <c r="D476" s="388"/>
      <c r="E476" s="388"/>
      <c r="F476" s="388"/>
    </row>
    <row r="477" spans="1:9" ht="10.5" customHeight="1" x14ac:dyDescent="0.3">
      <c r="C477" s="211"/>
      <c r="D477" s="211"/>
      <c r="E477" s="211"/>
      <c r="F477" s="211"/>
    </row>
    <row r="478" spans="1:9" x14ac:dyDescent="0.3">
      <c r="C478" s="212"/>
      <c r="D478" s="213"/>
    </row>
  </sheetData>
  <sheetProtection algorithmName="SHA-512" hashValue="tNwEJNZSBaI4XVQbhbrKO3eU9A5F42pUAbcWsYVDOaUH6XVEKSkJH/nl5SI/FSJBSAlqThNm3yX0mxYiPFfgAw==" saltValue="pTAVgEtMJd7/SCJ6xLG6jA==" spinCount="100000" sheet="1" objects="1" scenarios="1" selectLockedCells="1" selectUnlockedCells="1"/>
  <mergeCells count="6">
    <mergeCell ref="C476:F476"/>
    <mergeCell ref="C470:D470"/>
    <mergeCell ref="C471:I471"/>
    <mergeCell ref="C472:I472"/>
    <mergeCell ref="C473:I473"/>
    <mergeCell ref="C475:I475"/>
  </mergeCells>
  <conditionalFormatting sqref="H6:H470 H474 H476:H495">
    <cfRule type="cellIs" dxfId="3" priority="4" operator="greaterThan">
      <formula>800</formula>
    </cfRule>
  </conditionalFormatting>
  <conditionalFormatting sqref="A1:A1048576">
    <cfRule type="duplicateValues" dxfId="2" priority="3"/>
  </conditionalFormatting>
  <conditionalFormatting sqref="C5">
    <cfRule type="duplicateValues" dxfId="1" priority="2"/>
  </conditionalFormatting>
  <conditionalFormatting sqref="C2">
    <cfRule type="duplicateValues" dxfId="0" priority="1"/>
  </conditionalFormatting>
  <printOptions horizontalCentered="1" verticalCentered="1"/>
  <pageMargins left="0.82" right="0.23" top="0.33" bottom="0.24" header="0.3" footer="0.3"/>
  <pageSetup orientation="portrait" r:id="rId1"/>
  <headerFooter>
    <oddHeader xml:space="preserve">&amp;CFWISD Travel Mileage Guide
</oddHeader>
    <oddFooter>Page &amp;P of &amp;N</oddFooter>
  </headerFooter>
  <rowBreaks count="11" manualBreakCount="11">
    <brk id="39" max="3" man="1"/>
    <brk id="78" max="3" man="1"/>
    <brk id="117" max="3" man="1"/>
    <brk id="154" max="3" man="1"/>
    <brk id="193" max="3" man="1"/>
    <brk id="234" max="3" man="1"/>
    <brk id="276" max="3" man="1"/>
    <brk id="318" max="3" man="1"/>
    <brk id="358" max="3" man="1"/>
    <brk id="396" max="3" man="1"/>
    <brk id="436" max="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4237-83B2-4638-B723-F08AE8E9A773}">
  <sheetPr codeName="Sheet9"/>
  <dimension ref="B1:J17"/>
  <sheetViews>
    <sheetView workbookViewId="0">
      <selection activeCell="F9" sqref="F9"/>
    </sheetView>
  </sheetViews>
  <sheetFormatPr defaultRowHeight="14.4" x14ac:dyDescent="0.3"/>
  <cols>
    <col min="2" max="3" width="19.109375" customWidth="1"/>
    <col min="4" max="4" width="44.109375" customWidth="1"/>
    <col min="5" max="6" width="17.33203125" bestFit="1" customWidth="1"/>
    <col min="7" max="7" width="13.5546875" customWidth="1"/>
    <col min="8" max="9" width="17.33203125" bestFit="1" customWidth="1"/>
    <col min="10" max="10" width="16.44140625" customWidth="1"/>
  </cols>
  <sheetData>
    <row r="1" spans="2:10" ht="15" thickBot="1" x14ac:dyDescent="0.35"/>
    <row r="2" spans="2:10" ht="18" x14ac:dyDescent="0.35">
      <c r="B2" s="58" t="s">
        <v>698</v>
      </c>
      <c r="C2" s="59"/>
      <c r="D2" s="59"/>
      <c r="E2" s="59"/>
      <c r="F2" s="59"/>
      <c r="G2" s="59"/>
      <c r="H2" s="59"/>
      <c r="I2" s="59"/>
      <c r="J2" s="65"/>
    </row>
    <row r="3" spans="2:10" ht="18.600000000000001" thickBot="1" x14ac:dyDescent="0.4">
      <c r="B3" s="60"/>
      <c r="C3" s="61"/>
      <c r="D3" s="61"/>
      <c r="E3" s="61"/>
      <c r="F3" s="61"/>
      <c r="G3" s="61"/>
      <c r="H3" s="61"/>
      <c r="I3" s="61"/>
      <c r="J3" s="66"/>
    </row>
    <row r="4" spans="2:10" ht="15" thickBot="1" x14ac:dyDescent="0.35">
      <c r="B4" s="22"/>
      <c r="E4" s="67" t="s">
        <v>699</v>
      </c>
      <c r="F4" s="68">
        <v>0.72499999999999998</v>
      </c>
      <c r="J4" s="23"/>
    </row>
    <row r="5" spans="2:10" ht="15" thickBot="1" x14ac:dyDescent="0.35">
      <c r="B5" s="22"/>
      <c r="J5" s="23"/>
    </row>
    <row r="6" spans="2:10" ht="15" thickBot="1" x14ac:dyDescent="0.35">
      <c r="B6" s="22"/>
      <c r="E6" s="391" t="s">
        <v>1141</v>
      </c>
      <c r="F6" s="392"/>
      <c r="H6" s="391" t="s">
        <v>61</v>
      </c>
      <c r="I6" s="392"/>
      <c r="J6" s="23"/>
    </row>
    <row r="7" spans="2:10" x14ac:dyDescent="0.3">
      <c r="B7" s="62" t="s">
        <v>700</v>
      </c>
      <c r="C7" s="63"/>
      <c r="D7" s="63" t="s">
        <v>701</v>
      </c>
      <c r="E7" s="64" t="s">
        <v>702</v>
      </c>
      <c r="F7" s="72" t="s">
        <v>702</v>
      </c>
      <c r="G7" s="69" t="s">
        <v>703</v>
      </c>
      <c r="H7" s="64" t="s">
        <v>702</v>
      </c>
      <c r="I7" s="72" t="s">
        <v>702</v>
      </c>
      <c r="J7" s="70" t="s">
        <v>661</v>
      </c>
    </row>
    <row r="8" spans="2:10" ht="13.5" customHeight="1" x14ac:dyDescent="0.3">
      <c r="B8" s="64"/>
      <c r="C8" s="4"/>
      <c r="D8" s="4"/>
      <c r="E8" s="64"/>
      <c r="F8" s="72"/>
      <c r="G8" s="71" t="s">
        <v>704</v>
      </c>
      <c r="H8" s="64"/>
      <c r="I8" s="72"/>
      <c r="J8" s="72" t="s">
        <v>704</v>
      </c>
    </row>
    <row r="9" spans="2:10" x14ac:dyDescent="0.3">
      <c r="B9" s="22" t="s">
        <v>705</v>
      </c>
      <c r="C9" t="str">
        <f>TEXT(B9,0)</f>
        <v>Wallace Bridges</v>
      </c>
      <c r="D9" s="237"/>
      <c r="E9" s="238">
        <v>25</v>
      </c>
      <c r="F9" s="239">
        <f>SUM(E9*2)</f>
        <v>50</v>
      </c>
      <c r="G9" s="73">
        <f>F9*$F$4</f>
        <v>36.25</v>
      </c>
      <c r="H9" s="238">
        <v>35</v>
      </c>
      <c r="I9" s="239">
        <f>SUM(H9*2)</f>
        <v>70</v>
      </c>
      <c r="J9" s="74">
        <f>I9*$F$4</f>
        <v>50.75</v>
      </c>
    </row>
    <row r="10" spans="2:10" x14ac:dyDescent="0.3">
      <c r="B10" s="22" t="s">
        <v>706</v>
      </c>
      <c r="C10" t="str">
        <f t="shared" ref="C10:C17" si="0">TEXT(B10,0)</f>
        <v>Anne Darr</v>
      </c>
      <c r="D10" s="237"/>
      <c r="E10" s="238">
        <v>31</v>
      </c>
      <c r="F10" s="239">
        <v>55</v>
      </c>
      <c r="G10" s="73">
        <f t="shared" ref="G10:G17" si="1">F10*$F$4</f>
        <v>39.880000000000003</v>
      </c>
      <c r="H10" s="238">
        <v>40</v>
      </c>
      <c r="I10" s="239">
        <f t="shared" ref="I10:I17" si="2">SUM(H10*2)</f>
        <v>80</v>
      </c>
      <c r="J10" s="74">
        <f t="shared" ref="J10:J17" si="3">I10*$F$4</f>
        <v>58</v>
      </c>
    </row>
    <row r="11" spans="2:10" x14ac:dyDescent="0.3">
      <c r="B11" s="22" t="s">
        <v>707</v>
      </c>
      <c r="C11" t="str">
        <f t="shared" si="0"/>
        <v>Kevin Lynch</v>
      </c>
      <c r="D11" s="237"/>
      <c r="E11" s="238">
        <v>33</v>
      </c>
      <c r="F11" s="239">
        <v>64</v>
      </c>
      <c r="G11" s="73">
        <f t="shared" si="1"/>
        <v>46.4</v>
      </c>
      <c r="H11" s="238">
        <v>43</v>
      </c>
      <c r="I11" s="239">
        <f t="shared" si="2"/>
        <v>86</v>
      </c>
      <c r="J11" s="74">
        <f t="shared" si="3"/>
        <v>62.35</v>
      </c>
    </row>
    <row r="12" spans="2:10" x14ac:dyDescent="0.3">
      <c r="B12" s="22" t="s">
        <v>708</v>
      </c>
      <c r="C12" t="str">
        <f t="shared" si="0"/>
        <v>Tobi Jackson</v>
      </c>
      <c r="D12" s="240"/>
      <c r="E12" s="238">
        <v>20</v>
      </c>
      <c r="F12" s="239">
        <v>41</v>
      </c>
      <c r="G12" s="73">
        <f t="shared" si="1"/>
        <v>29.73</v>
      </c>
      <c r="H12" s="238">
        <v>30</v>
      </c>
      <c r="I12" s="239">
        <f t="shared" si="2"/>
        <v>60</v>
      </c>
      <c r="J12" s="74">
        <f t="shared" si="3"/>
        <v>43.5</v>
      </c>
    </row>
    <row r="13" spans="2:10" x14ac:dyDescent="0.3">
      <c r="B13" s="22" t="s">
        <v>709</v>
      </c>
      <c r="C13" t="str">
        <f t="shared" si="0"/>
        <v>Anael Luebanos</v>
      </c>
      <c r="D13" s="237"/>
      <c r="E13" s="238">
        <v>31</v>
      </c>
      <c r="F13" s="239">
        <v>55</v>
      </c>
      <c r="G13" s="73">
        <f t="shared" si="1"/>
        <v>39.880000000000003</v>
      </c>
      <c r="H13" s="238">
        <v>41</v>
      </c>
      <c r="I13" s="239">
        <f t="shared" si="2"/>
        <v>82</v>
      </c>
      <c r="J13" s="74">
        <f t="shared" si="3"/>
        <v>59.45</v>
      </c>
    </row>
    <row r="14" spans="2:10" x14ac:dyDescent="0.3">
      <c r="B14" s="22" t="s">
        <v>710</v>
      </c>
      <c r="C14" t="str">
        <f t="shared" si="0"/>
        <v>Roxanne Martinez</v>
      </c>
      <c r="D14" s="237"/>
      <c r="E14" s="238">
        <v>24</v>
      </c>
      <c r="F14" s="239">
        <v>48</v>
      </c>
      <c r="G14" s="73">
        <f t="shared" si="1"/>
        <v>34.799999999999997</v>
      </c>
      <c r="H14" s="238">
        <v>34</v>
      </c>
      <c r="I14" s="239">
        <f t="shared" si="2"/>
        <v>68</v>
      </c>
      <c r="J14" s="74">
        <f t="shared" si="3"/>
        <v>49.3</v>
      </c>
    </row>
    <row r="15" spans="2:10" x14ac:dyDescent="0.3">
      <c r="B15" s="22" t="s">
        <v>711</v>
      </c>
      <c r="C15" t="str">
        <f t="shared" si="0"/>
        <v>Quinton Phillips</v>
      </c>
      <c r="D15" s="240"/>
      <c r="E15" s="238">
        <v>18</v>
      </c>
      <c r="F15" s="239">
        <v>39</v>
      </c>
      <c r="G15" s="73">
        <f t="shared" si="1"/>
        <v>28.28</v>
      </c>
      <c r="H15" s="238">
        <v>30</v>
      </c>
      <c r="I15" s="239">
        <f t="shared" si="2"/>
        <v>60</v>
      </c>
      <c r="J15" s="74">
        <f t="shared" si="3"/>
        <v>43.5</v>
      </c>
    </row>
    <row r="16" spans="2:10" x14ac:dyDescent="0.3">
      <c r="B16" s="22" t="s">
        <v>712</v>
      </c>
      <c r="C16" t="str">
        <f t="shared" si="0"/>
        <v>Camille Rodriguez</v>
      </c>
      <c r="D16" s="240"/>
      <c r="E16" s="238">
        <v>26</v>
      </c>
      <c r="F16" s="239">
        <v>51</v>
      </c>
      <c r="G16" s="73">
        <f t="shared" si="1"/>
        <v>36.979999999999997</v>
      </c>
      <c r="H16" s="238">
        <v>37</v>
      </c>
      <c r="I16" s="239">
        <f t="shared" si="2"/>
        <v>74</v>
      </c>
      <c r="J16" s="74">
        <f t="shared" si="3"/>
        <v>53.65</v>
      </c>
    </row>
    <row r="17" spans="2:10" ht="15" thickBot="1" x14ac:dyDescent="0.35">
      <c r="B17" s="24" t="s">
        <v>713</v>
      </c>
      <c r="C17" s="25" t="str">
        <f t="shared" si="0"/>
        <v>Michael Ryan</v>
      </c>
      <c r="D17" s="241"/>
      <c r="E17" s="242">
        <v>40</v>
      </c>
      <c r="F17" s="243">
        <v>80</v>
      </c>
      <c r="G17" s="75">
        <f t="shared" si="1"/>
        <v>58</v>
      </c>
      <c r="H17" s="242">
        <v>52</v>
      </c>
      <c r="I17" s="243">
        <f t="shared" si="2"/>
        <v>104</v>
      </c>
      <c r="J17" s="76">
        <f t="shared" si="3"/>
        <v>75.400000000000006</v>
      </c>
    </row>
  </sheetData>
  <sheetProtection algorithmName="SHA-512" hashValue="/TzJ+SpTTxqPGxnHzpoMHgyTChF+46khwt5x/Xsy4mRbNWafpfXtIzdbxG6rRrUVFIb6TABP6HuDLmMWuNKePw==" saltValue="EbJHfCsb33zGwJyMTI8YCA==" spinCount="100000" sheet="1" objects="1" scenarios="1" selectLockedCells="1" selectUnlockedCells="1"/>
  <mergeCells count="2">
    <mergeCell ref="E6:F6"/>
    <mergeCell ref="H6:I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661B099407EF42B0FC0DEEA9BF582D" ma:contentTypeVersion="13" ma:contentTypeDescription="Create a new document." ma:contentTypeScope="" ma:versionID="deb702db3b85798fbae3a2138a5ccfc9">
  <xsd:schema xmlns:xsd="http://www.w3.org/2001/XMLSchema" xmlns:xs="http://www.w3.org/2001/XMLSchema" xmlns:p="http://schemas.microsoft.com/office/2006/metadata/properties" xmlns:ns3="1ad2c42c-2829-4d18-ae18-d17e9106eaa2" xmlns:ns4="91e29cda-1323-4440-9881-7aa61cea1de8" targetNamespace="http://schemas.microsoft.com/office/2006/metadata/properties" ma:root="true" ma:fieldsID="6a63912a20e7cc10ebb6a08a2a4291cf" ns3:_="" ns4:_="">
    <xsd:import namespace="1ad2c42c-2829-4d18-ae18-d17e9106eaa2"/>
    <xsd:import namespace="91e29cda-1323-4440-9881-7aa61cea1de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d2c42c-2829-4d18-ae18-d17e9106eaa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e29cda-1323-4440-9881-7aa61cea1de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1ad2c42c-2829-4d18-ae18-d17e9106eaa2" xsi:nil="true"/>
  </documentManagement>
</p:properties>
</file>

<file path=customXml/itemProps1.xml><?xml version="1.0" encoding="utf-8"?>
<ds:datastoreItem xmlns:ds="http://schemas.openxmlformats.org/officeDocument/2006/customXml" ds:itemID="{7A2ACF09-E095-4DE8-9139-D8A2B00547A6}">
  <ds:schemaRefs>
    <ds:schemaRef ds:uri="http://schemas.microsoft.com/sharepoint/v3/contenttype/forms"/>
  </ds:schemaRefs>
</ds:datastoreItem>
</file>

<file path=customXml/itemProps2.xml><?xml version="1.0" encoding="utf-8"?>
<ds:datastoreItem xmlns:ds="http://schemas.openxmlformats.org/officeDocument/2006/customXml" ds:itemID="{CF24C3C0-A20D-4EA0-BEA6-AEDB4661DA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d2c42c-2829-4d18-ae18-d17e9106eaa2"/>
    <ds:schemaRef ds:uri="91e29cda-1323-4440-9881-7aa61cea1d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77EF35-F43C-4EEF-91E4-462B1BF63C13}">
  <ds:schemaRefs>
    <ds:schemaRef ds:uri="http://purl.org/dc/elements/1.1/"/>
    <ds:schemaRef ds:uri="http://schemas.openxmlformats.org/package/2006/metadata/core-properties"/>
    <ds:schemaRef ds:uri="http://www.w3.org/XML/1998/namespace"/>
    <ds:schemaRef ds:uri="http://schemas.microsoft.com/office/2006/documentManagement/types"/>
    <ds:schemaRef ds:uri="http://purl.org/dc/terms/"/>
    <ds:schemaRef ds:uri="1ad2c42c-2829-4d18-ae18-d17e9106eaa2"/>
    <ds:schemaRef ds:uri="http://schemas.microsoft.com/office/2006/metadata/properties"/>
    <ds:schemaRef ds:uri="91e29cda-1323-4440-9881-7aa61cea1de8"/>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Trip Tracker</vt:lpstr>
      <vt:lpstr>Formulas</vt:lpstr>
      <vt:lpstr>GSA Rates 10-1-2025</vt:lpstr>
      <vt:lpstr>Mileage Rates 1-1-2024</vt:lpstr>
      <vt:lpstr>BM Mileage</vt:lpstr>
      <vt:lpstr>'Mileage Rates 1-1-2024'!Print_Area</vt:lpstr>
      <vt:lpstr>'Trip Tracker'!Print_Area</vt:lpstr>
      <vt:lpstr>'Mileage Rates 1-1-2024'!Print_Titles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Jimenez Carvalho, Loidy</dc:creator>
  <cp:keywords/>
  <dc:description/>
  <cp:lastModifiedBy>Townsend, Amy</cp:lastModifiedBy>
  <cp:revision/>
  <cp:lastPrinted>2025-09-26T16:46:51Z</cp:lastPrinted>
  <dcterms:created xsi:type="dcterms:W3CDTF">2024-08-08T18:41:42Z</dcterms:created>
  <dcterms:modified xsi:type="dcterms:W3CDTF">2026-01-05T17:20:35Z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0x010100B7661B099407EF42B0FC0DEEA9BF582D</vt:lpwstr>
  </property>
</Properties>
</file>