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3"/>
  <workbookPr/>
  <mc:AlternateContent xmlns:mc="http://schemas.openxmlformats.org/markup-compatibility/2006">
    <mc:Choice Requires="x15">
      <x15ac:absPath xmlns:x15ac="http://schemas.microsoft.com/office/spreadsheetml/2010/11/ac" url="/Users/otapiasolis/Downloads/"/>
    </mc:Choice>
  </mc:AlternateContent>
  <xr:revisionPtr revIDLastSave="0" documentId="8_{B4541FBF-9ECB-4F46-BA13-161D8B4F08B3}" xr6:coauthVersionLast="47" xr6:coauthVersionMax="47" xr10:uidLastSave="{00000000-0000-0000-0000-000000000000}"/>
  <bookViews>
    <workbookView xWindow="0" yWindow="500" windowWidth="30720" windowHeight="13420" xr2:uid="{00000000-000D-0000-FFFF-FFFF00000000}"/>
  </bookViews>
  <sheets>
    <sheet name="Salaries" sheetId="1" r:id="rId1"/>
    <sheet name="Back-in Salar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23" i="1"/>
  <c r="F19" i="1" l="1"/>
  <c r="B27" i="2" l="1"/>
  <c r="K23" i="2" s="1"/>
  <c r="K25" i="2" s="1"/>
  <c r="D26" i="2"/>
  <c r="D25" i="2"/>
  <c r="D24" i="2"/>
  <c r="D23" i="2"/>
  <c r="D22" i="2"/>
  <c r="B14" i="2"/>
  <c r="K13" i="2" s="1"/>
  <c r="K15" i="2" s="1"/>
  <c r="D13" i="2"/>
  <c r="D12" i="2"/>
  <c r="D11" i="2"/>
  <c r="D10" i="2"/>
  <c r="D27" i="2" l="1"/>
  <c r="D30" i="2" s="1"/>
  <c r="D14" i="2"/>
  <c r="D17" i="2" s="1"/>
  <c r="F22" i="2"/>
  <c r="F25" i="2"/>
  <c r="F23" i="2"/>
  <c r="F26" i="2"/>
  <c r="F24" i="2"/>
  <c r="K14" i="2"/>
  <c r="F21" i="2" l="1"/>
  <c r="F27" i="2" s="1"/>
  <c r="F30" i="2" s="1"/>
  <c r="F10" i="2"/>
  <c r="F12" i="2"/>
  <c r="F11" i="2"/>
  <c r="F13" i="2"/>
  <c r="F9" i="2" l="1"/>
  <c r="F14" i="2" s="1"/>
  <c r="F17" i="2" s="1"/>
  <c r="F10" i="1" l="1"/>
  <c r="F22" i="1"/>
  <c r="F8" i="1"/>
  <c r="F21" i="1" l="1"/>
  <c r="F20" i="1"/>
  <c r="F9" i="1"/>
  <c r="F13" i="1" s="1"/>
  <c r="F25" i="1" l="1"/>
</calcChain>
</file>

<file path=xl/sharedStrings.xml><?xml version="1.0" encoding="utf-8"?>
<sst xmlns="http://schemas.openxmlformats.org/spreadsheetml/2006/main" count="66" uniqueCount="53">
  <si>
    <t>Certificated (objects beginning with a 1xxxxx)</t>
  </si>
  <si>
    <t xml:space="preserve">Salary </t>
  </si>
  <si>
    <t>1xxxxx</t>
  </si>
  <si>
    <t>(enter the amount to be paid)</t>
  </si>
  <si>
    <t>Benefits</t>
  </si>
  <si>
    <t>31010x</t>
  </si>
  <si>
    <t>33210x</t>
  </si>
  <si>
    <t>35010x</t>
  </si>
  <si>
    <t>36010x</t>
  </si>
  <si>
    <t>Total Cost</t>
  </si>
  <si>
    <t>Classified (objects beginning with a 2xxxxx)</t>
  </si>
  <si>
    <t>2xxxxx</t>
  </si>
  <si>
    <t>32020x</t>
  </si>
  <si>
    <t>33120x</t>
  </si>
  <si>
    <t>33220x</t>
  </si>
  <si>
    <t>35020x</t>
  </si>
  <si>
    <t>36020x</t>
  </si>
  <si>
    <r>
      <t xml:space="preserve">1. Enter the amount of the total Gross Salary (EWA/Stipend) in the </t>
    </r>
    <r>
      <rPr>
        <sz val="9"/>
        <color rgb="FF0070C0"/>
        <rFont val="Arial"/>
        <family val="2"/>
      </rPr>
      <t>blue shaded area</t>
    </r>
    <r>
      <rPr>
        <sz val="9"/>
        <rFont val="Arial"/>
        <family val="2"/>
      </rPr>
      <t xml:space="preserve"> above, please make sure that it is put in the correct category (Certificated or Classified)</t>
    </r>
  </si>
  <si>
    <t>2  Enter the  salary and benefits account strings using the object codes listed above in either the Decrease or Increase section of the form, if paying:</t>
  </si>
  <si>
    <t>a) Extra work - object code ends with a 4 (110004 or 210004) and for benefits use the codes above replacing the "x" with a 4</t>
  </si>
  <si>
    <t>b) Overtime - object code ends with a 6 (110006 or 210006) and for benefits use the codes above replacing the "x" with a 6</t>
  </si>
  <si>
    <t>c) Substitute - object code ends with a 1 (110001 or 210001) and for benefits use the codes above replacing the "x" with a 1</t>
  </si>
  <si>
    <t>3. The total cost is the amount needed to cover the EWA/Stipend amount</t>
  </si>
  <si>
    <t>FRESNO COUNTY SUPT OF SCHOOLS</t>
  </si>
  <si>
    <t>SALARY CALCULATION WORKSHEET</t>
  </si>
  <si>
    <t>Instructions: Use the appropriate table for either certificated, classified, or federally funded (resources 3000-5999) classified employees.  Enter the base salary in the yellow shaded cell for the salary amount you want to calculate fixed charges.</t>
  </si>
  <si>
    <t>BACK INTO AMOUNTS</t>
  </si>
  <si>
    <t>Certificated</t>
  </si>
  <si>
    <t xml:space="preserve">Base Salary </t>
  </si>
  <si>
    <t>1XXX</t>
  </si>
  <si>
    <t xml:space="preserve">STRS </t>
  </si>
  <si>
    <t>HOW TO BACK INTO SALARIES AND BENEFITS</t>
  </si>
  <si>
    <t>Medicare</t>
  </si>
  <si>
    <t>Certificated Salaries</t>
  </si>
  <si>
    <t>Unemployment</t>
  </si>
  <si>
    <t>Worker's Compensation</t>
  </si>
  <si>
    <t>Subtotal</t>
  </si>
  <si>
    <t>enter total here</t>
  </si>
  <si>
    <t>Salaries</t>
  </si>
  <si>
    <t xml:space="preserve">Health &amp; Welfare </t>
  </si>
  <si>
    <t>Total</t>
  </si>
  <si>
    <t>Classified</t>
  </si>
  <si>
    <t>Base Salary</t>
  </si>
  <si>
    <t>2XXX</t>
  </si>
  <si>
    <t xml:space="preserve">PERS </t>
  </si>
  <si>
    <t>Classified Salaries</t>
  </si>
  <si>
    <t xml:space="preserve">Social Security </t>
  </si>
  <si>
    <t xml:space="preserve">Medicare </t>
  </si>
  <si>
    <t xml:space="preserve">Unemployment </t>
  </si>
  <si>
    <t xml:space="preserve">Total Cost </t>
  </si>
  <si>
    <t>Benefits Calculator &amp; Instructions 2025-26</t>
  </si>
  <si>
    <t>2025-2026</t>
  </si>
  <si>
    <t>4. Health and Welfare is not included above if calculating permenant salary add $17,800.40 (annual) for H/W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</si>
</sst>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00"/>
    <numFmt numFmtId="166" formatCode="0.000%"/>
    <numFmt numFmtId="167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01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0" borderId="6" xfId="0" applyBorder="1"/>
    <xf numFmtId="0" fontId="4" fillId="0" borderId="0" xfId="0" applyFont="1"/>
    <xf numFmtId="0" fontId="5" fillId="0" borderId="0" xfId="0" applyFont="1" applyAlignment="1">
      <alignment horizontal="center"/>
    </xf>
    <xf numFmtId="43" fontId="5" fillId="3" borderId="0" xfId="1" applyFont="1" applyFill="1" applyBorder="1" applyProtection="1">
      <protection locked="0"/>
    </xf>
    <xf numFmtId="0" fontId="3" fillId="0" borderId="0" xfId="0" applyFont="1"/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left"/>
    </xf>
    <xf numFmtId="43" fontId="0" fillId="0" borderId="0" xfId="1" applyFont="1" applyBorder="1" applyAlignment="1">
      <alignment horizontal="center"/>
    </xf>
    <xf numFmtId="4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4" fontId="4" fillId="0" borderId="7" xfId="2" applyFon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12" fillId="0" borderId="13" xfId="0" applyFont="1" applyBorder="1"/>
    <xf numFmtId="0" fontId="12" fillId="0" borderId="14" xfId="0" applyFont="1" applyBorder="1"/>
    <xf numFmtId="0" fontId="12" fillId="0" borderId="14" xfId="0" applyFont="1" applyBorder="1" applyAlignment="1">
      <alignment horizontal="center"/>
    </xf>
    <xf numFmtId="164" fontId="12" fillId="4" borderId="15" xfId="0" applyNumberFormat="1" applyFont="1" applyFill="1" applyBorder="1" applyProtection="1">
      <protection locked="0"/>
    </xf>
    <xf numFmtId="164" fontId="12" fillId="0" borderId="15" xfId="0" applyNumberFormat="1" applyFont="1" applyBorder="1"/>
    <xf numFmtId="0" fontId="1" fillId="0" borderId="16" xfId="3" applyBorder="1"/>
    <xf numFmtId="0" fontId="1" fillId="0" borderId="17" xfId="3" applyBorder="1"/>
    <xf numFmtId="0" fontId="1" fillId="0" borderId="18" xfId="3" applyBorder="1"/>
    <xf numFmtId="165" fontId="12" fillId="0" borderId="19" xfId="0" applyNumberFormat="1" applyFont="1" applyBorder="1"/>
    <xf numFmtId="165" fontId="12" fillId="0" borderId="22" xfId="0" applyNumberFormat="1" applyFont="1" applyBorder="1"/>
    <xf numFmtId="0" fontId="1" fillId="0" borderId="20" xfId="3" applyBorder="1"/>
    <xf numFmtId="0" fontId="1" fillId="0" borderId="0" xfId="3"/>
    <xf numFmtId="0" fontId="1" fillId="0" borderId="21" xfId="3" applyBorder="1"/>
    <xf numFmtId="43" fontId="1" fillId="5" borderId="20" xfId="1" applyFont="1" applyFill="1" applyBorder="1"/>
    <xf numFmtId="43" fontId="1" fillId="0" borderId="0" xfId="1" applyFont="1" applyBorder="1"/>
    <xf numFmtId="0" fontId="14" fillId="0" borderId="23" xfId="0" applyFont="1" applyBorder="1"/>
    <xf numFmtId="10" fontId="14" fillId="0" borderId="24" xfId="0" applyNumberFormat="1" applyFont="1" applyBorder="1"/>
    <xf numFmtId="0" fontId="14" fillId="0" borderId="24" xfId="0" applyFont="1" applyBorder="1" applyAlignment="1">
      <alignment horizontal="center"/>
    </xf>
    <xf numFmtId="164" fontId="14" fillId="0" borderId="25" xfId="0" applyNumberFormat="1" applyFont="1" applyBorder="1"/>
    <xf numFmtId="43" fontId="9" fillId="0" borderId="0" xfId="1" applyFont="1" applyBorder="1"/>
    <xf numFmtId="0" fontId="9" fillId="0" borderId="0" xfId="3" applyFont="1"/>
    <xf numFmtId="0" fontId="14" fillId="0" borderId="26" xfId="0" applyFont="1" applyBorder="1" applyProtection="1">
      <protection locked="0"/>
    </xf>
    <xf numFmtId="166" fontId="14" fillId="0" borderId="27" xfId="0" applyNumberFormat="1" applyFont="1" applyBorder="1" applyProtection="1">
      <protection locked="0"/>
    </xf>
    <xf numFmtId="0" fontId="14" fillId="0" borderId="27" xfId="0" applyFont="1" applyBorder="1" applyAlignment="1" applyProtection="1">
      <alignment horizontal="center"/>
      <protection locked="0"/>
    </xf>
    <xf numFmtId="164" fontId="14" fillId="0" borderId="28" xfId="0" applyNumberFormat="1" applyFont="1" applyBorder="1" applyProtection="1">
      <protection locked="0"/>
    </xf>
    <xf numFmtId="0" fontId="12" fillId="0" borderId="10" xfId="0" applyFont="1" applyBorder="1" applyProtection="1">
      <protection locked="0"/>
    </xf>
    <xf numFmtId="167" fontId="12" fillId="0" borderId="11" xfId="0" applyNumberFormat="1" applyFont="1" applyBorder="1" applyProtection="1">
      <protection locked="0"/>
    </xf>
    <xf numFmtId="0" fontId="12" fillId="0" borderId="11" xfId="0" applyFont="1" applyBorder="1" applyAlignment="1" applyProtection="1">
      <alignment horizontal="center"/>
      <protection locked="0"/>
    </xf>
    <xf numFmtId="164" fontId="12" fillId="6" borderId="12" xfId="0" applyNumberFormat="1" applyFont="1" applyFill="1" applyBorder="1" applyProtection="1">
      <protection locked="0"/>
    </xf>
    <xf numFmtId="0" fontId="5" fillId="0" borderId="0" xfId="0" applyFont="1" applyProtection="1">
      <protection locked="0"/>
    </xf>
    <xf numFmtId="0" fontId="1" fillId="0" borderId="29" xfId="3" applyBorder="1"/>
    <xf numFmtId="0" fontId="1" fillId="0" borderId="30" xfId="3" applyBorder="1"/>
    <xf numFmtId="0" fontId="1" fillId="0" borderId="31" xfId="3" applyBorder="1"/>
    <xf numFmtId="0" fontId="14" fillId="0" borderId="23" xfId="0" applyFont="1" applyBorder="1" applyProtection="1">
      <protection locked="0"/>
    </xf>
    <xf numFmtId="166" fontId="14" fillId="0" borderId="24" xfId="0" applyNumberFormat="1" applyFont="1" applyBorder="1" applyProtection="1">
      <protection locked="0"/>
    </xf>
    <xf numFmtId="0" fontId="14" fillId="0" borderId="24" xfId="0" applyFont="1" applyBorder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166" fontId="14" fillId="0" borderId="0" xfId="0" applyNumberFormat="1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164" fontId="1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12" fillId="0" borderId="19" xfId="0" applyFont="1" applyBorder="1"/>
    <xf numFmtId="43" fontId="1" fillId="0" borderId="0" xfId="3" applyNumberFormat="1"/>
    <xf numFmtId="43" fontId="1" fillId="0" borderId="20" xfId="3" applyNumberFormat="1" applyBorder="1"/>
    <xf numFmtId="10" fontId="14" fillId="0" borderId="35" xfId="0" applyNumberFormat="1" applyFont="1" applyBorder="1"/>
    <xf numFmtId="0" fontId="12" fillId="0" borderId="24" xfId="0" applyFont="1" applyBorder="1" applyAlignment="1">
      <alignment horizontal="center"/>
    </xf>
    <xf numFmtId="0" fontId="0" fillId="0" borderId="36" xfId="0" applyBorder="1" applyProtection="1">
      <protection locked="0"/>
    </xf>
    <xf numFmtId="164" fontId="12" fillId="0" borderId="14" xfId="0" applyNumberFormat="1" applyFont="1" applyBorder="1"/>
    <xf numFmtId="164" fontId="14" fillId="0" borderId="14" xfId="0" applyNumberFormat="1" applyFont="1" applyBorder="1"/>
    <xf numFmtId="164" fontId="14" fillId="0" borderId="27" xfId="0" applyNumberFormat="1" applyFont="1" applyBorder="1" applyProtection="1">
      <protection locked="0"/>
    </xf>
    <xf numFmtId="164" fontId="12" fillId="6" borderId="11" xfId="0" applyNumberFormat="1" applyFont="1" applyFill="1" applyBorder="1" applyProtection="1">
      <protection locked="0"/>
    </xf>
    <xf numFmtId="164" fontId="14" fillId="0" borderId="24" xfId="0" applyNumberFormat="1" applyFont="1" applyBorder="1"/>
    <xf numFmtId="0" fontId="0" fillId="0" borderId="27" xfId="0" applyBorder="1" applyProtection="1">
      <protection locked="0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20" xfId="3" applyFont="1" applyBorder="1" applyAlignment="1">
      <alignment horizontal="center"/>
    </xf>
    <xf numFmtId="0" fontId="13" fillId="0" borderId="0" xfId="3" applyFont="1" applyAlignment="1">
      <alignment horizontal="center"/>
    </xf>
    <xf numFmtId="0" fontId="13" fillId="0" borderId="21" xfId="3" applyFont="1" applyBorder="1" applyAlignment="1">
      <alignment horizontal="center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center"/>
      <protection locked="0"/>
    </xf>
    <xf numFmtId="0" fontId="2" fillId="0" borderId="34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7"/>
  <sheetViews>
    <sheetView tabSelected="1" workbookViewId="0">
      <selection activeCell="B35" sqref="B35"/>
    </sheetView>
  </sheetViews>
  <sheetFormatPr baseColWidth="10" defaultColWidth="8.83203125" defaultRowHeight="15" x14ac:dyDescent="0.2"/>
  <cols>
    <col min="6" max="6" width="14.1640625" bestFit="1" customWidth="1"/>
  </cols>
  <sheetData>
    <row r="2" spans="1:18" ht="18" x14ac:dyDescent="0.2">
      <c r="A2" s="85" t="s">
        <v>50</v>
      </c>
      <c r="B2" s="85"/>
      <c r="C2" s="85"/>
      <c r="D2" s="85"/>
      <c r="E2" s="85"/>
      <c r="F2" s="85"/>
      <c r="G2" s="85"/>
      <c r="H2" s="85"/>
      <c r="I2" s="85"/>
      <c r="J2" s="85"/>
    </row>
    <row r="3" spans="1:18" x14ac:dyDescent="0.2">
      <c r="D3" s="86"/>
      <c r="E3" s="87"/>
      <c r="F3" s="87"/>
      <c r="G3" s="87"/>
    </row>
    <row r="4" spans="1:18" x14ac:dyDescent="0.2">
      <c r="A4" s="1"/>
      <c r="B4" s="2"/>
      <c r="C4" s="2"/>
      <c r="D4" s="2"/>
      <c r="E4" s="2"/>
      <c r="F4" s="2"/>
      <c r="G4" s="2"/>
      <c r="H4" s="2"/>
      <c r="I4" s="3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A5" s="5"/>
      <c r="B5" s="6" t="s">
        <v>0</v>
      </c>
      <c r="C5" s="7"/>
      <c r="D5" s="7"/>
      <c r="E5" s="7"/>
      <c r="F5" s="7"/>
      <c r="G5" s="7"/>
      <c r="I5" s="8"/>
      <c r="J5" s="4"/>
      <c r="K5" s="4"/>
      <c r="L5" s="4"/>
      <c r="M5" s="4"/>
      <c r="N5" s="4"/>
      <c r="O5" s="4"/>
      <c r="P5" s="4"/>
      <c r="Q5" s="4"/>
      <c r="R5" s="4"/>
    </row>
    <row r="6" spans="1:18" x14ac:dyDescent="0.2">
      <c r="A6" s="5"/>
      <c r="B6" s="9" t="s">
        <v>1</v>
      </c>
      <c r="C6" s="10" t="s">
        <v>2</v>
      </c>
      <c r="F6" s="11"/>
      <c r="G6" s="12" t="s">
        <v>3</v>
      </c>
      <c r="I6" s="8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5"/>
      <c r="B7" s="4"/>
      <c r="C7" s="4"/>
      <c r="D7" s="4"/>
      <c r="E7" s="4"/>
      <c r="F7" s="4"/>
      <c r="G7" s="4"/>
      <c r="H7" s="4"/>
      <c r="I7" s="13"/>
      <c r="J7" s="4"/>
      <c r="K7" s="4"/>
      <c r="L7" s="4"/>
      <c r="M7" s="4"/>
      <c r="N7" s="4"/>
      <c r="O7" s="4"/>
      <c r="P7" s="4"/>
      <c r="Q7" s="4"/>
      <c r="R7" s="4"/>
    </row>
    <row r="8" spans="1:18" x14ac:dyDescent="0.2">
      <c r="A8" s="5"/>
      <c r="B8" s="14" t="s">
        <v>4</v>
      </c>
      <c r="C8" s="10" t="s">
        <v>5</v>
      </c>
      <c r="D8" s="4"/>
      <c r="E8" s="4"/>
      <c r="F8" s="15">
        <f>+F6*0.191</f>
        <v>0</v>
      </c>
      <c r="G8" s="16"/>
      <c r="H8" s="4"/>
      <c r="I8" s="13"/>
      <c r="J8" s="4"/>
      <c r="K8" s="4"/>
      <c r="L8" s="4"/>
      <c r="M8" s="4"/>
      <c r="N8" s="4"/>
      <c r="O8" s="4"/>
      <c r="P8" s="4"/>
      <c r="Q8" s="4"/>
      <c r="R8" s="4"/>
    </row>
    <row r="9" spans="1:18" x14ac:dyDescent="0.2">
      <c r="A9" s="5"/>
      <c r="B9" s="4"/>
      <c r="C9" s="10" t="s">
        <v>6</v>
      </c>
      <c r="D9" s="4"/>
      <c r="E9" s="4"/>
      <c r="F9" s="15">
        <f>+F6*0.0145</f>
        <v>0</v>
      </c>
      <c r="G9" s="4"/>
      <c r="H9" s="4"/>
      <c r="I9" s="13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">
      <c r="A10" s="5"/>
      <c r="B10" s="4"/>
      <c r="C10" s="10" t="s">
        <v>7</v>
      </c>
      <c r="D10" s="4"/>
      <c r="E10" s="4"/>
      <c r="F10" s="15">
        <f>+F6*0.0005</f>
        <v>0</v>
      </c>
      <c r="G10" s="4"/>
      <c r="H10" s="4"/>
      <c r="I10" s="13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">
      <c r="A11" s="5"/>
      <c r="B11" s="4"/>
      <c r="C11" s="10" t="s">
        <v>8</v>
      </c>
      <c r="D11" s="4"/>
      <c r="E11" s="4"/>
      <c r="F11" s="15">
        <f>+F6*0.01311</f>
        <v>0</v>
      </c>
      <c r="G11" s="4"/>
      <c r="H11" s="4"/>
      <c r="I11" s="13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">
      <c r="A12" s="5"/>
      <c r="B12" s="4"/>
      <c r="C12" s="10"/>
      <c r="D12" s="4"/>
      <c r="E12" s="4"/>
      <c r="F12" s="15"/>
      <c r="G12" s="4"/>
      <c r="H12" s="4"/>
      <c r="I12" s="13"/>
      <c r="J12" s="4"/>
      <c r="K12" s="4"/>
      <c r="L12" s="4"/>
      <c r="M12" s="4"/>
      <c r="N12" s="4"/>
      <c r="O12" s="4"/>
      <c r="P12" s="4"/>
      <c r="Q12" s="4"/>
      <c r="R12" s="4"/>
    </row>
    <row r="13" spans="1:18" ht="16" thickBot="1" x14ac:dyDescent="0.25">
      <c r="A13" s="5"/>
      <c r="B13" s="4"/>
      <c r="C13" s="17" t="s">
        <v>9</v>
      </c>
      <c r="D13" s="17"/>
      <c r="E13" s="4"/>
      <c r="F13" s="18">
        <f>SUM(F6:F12)</f>
        <v>0</v>
      </c>
      <c r="G13" s="4"/>
      <c r="H13" s="16"/>
      <c r="I13" s="13"/>
      <c r="J13" s="4"/>
      <c r="K13" s="4"/>
      <c r="L13" s="4"/>
      <c r="M13" s="4"/>
      <c r="N13" s="4"/>
      <c r="O13" s="4"/>
      <c r="P13" s="4"/>
      <c r="Q13" s="4"/>
      <c r="R13" s="4"/>
    </row>
    <row r="14" spans="1:18" ht="16" thickTop="1" x14ac:dyDescent="0.2">
      <c r="A14" s="5"/>
      <c r="B14" s="4"/>
      <c r="C14" s="4"/>
      <c r="D14" s="4"/>
      <c r="E14" s="4"/>
      <c r="F14" s="4"/>
      <c r="G14" s="4"/>
      <c r="H14" s="4"/>
      <c r="I14" s="13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">
      <c r="A15" s="5"/>
      <c r="B15" s="4"/>
      <c r="C15" s="4"/>
      <c r="D15" s="4"/>
      <c r="E15" s="4"/>
      <c r="F15" s="4"/>
      <c r="G15" s="4"/>
      <c r="H15" s="4"/>
      <c r="I15" s="13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">
      <c r="A16" s="5"/>
      <c r="B16" s="6" t="s">
        <v>10</v>
      </c>
      <c r="C16" s="7"/>
      <c r="D16" s="7"/>
      <c r="E16" s="7"/>
      <c r="F16" s="7"/>
      <c r="I16" s="8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5"/>
      <c r="B17" s="9" t="s">
        <v>1</v>
      </c>
      <c r="C17" s="10" t="s">
        <v>11</v>
      </c>
      <c r="F17" s="11"/>
      <c r="G17" s="12" t="s">
        <v>3</v>
      </c>
      <c r="I17" s="8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5"/>
      <c r="B18" s="19"/>
      <c r="C18" s="4"/>
      <c r="D18" s="4"/>
      <c r="E18" s="4"/>
      <c r="F18" s="4"/>
      <c r="G18" s="16"/>
      <c r="H18" s="4"/>
      <c r="I18" s="13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5"/>
      <c r="B19" s="14" t="s">
        <v>4</v>
      </c>
      <c r="C19" s="10" t="s">
        <v>12</v>
      </c>
      <c r="D19" s="4"/>
      <c r="E19" s="4"/>
      <c r="F19" s="15">
        <f>+F17*0.2681</f>
        <v>0</v>
      </c>
      <c r="G19" s="15"/>
      <c r="H19" s="16"/>
      <c r="I19" s="13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5"/>
      <c r="B20" s="4"/>
      <c r="C20" s="10" t="s">
        <v>13</v>
      </c>
      <c r="D20" s="4"/>
      <c r="E20" s="4"/>
      <c r="F20" s="15">
        <f>+F17*0.062</f>
        <v>0</v>
      </c>
      <c r="G20" s="4"/>
      <c r="H20" s="16"/>
      <c r="I20" s="13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5"/>
      <c r="B21" s="4"/>
      <c r="C21" s="10" t="s">
        <v>14</v>
      </c>
      <c r="D21" s="4"/>
      <c r="E21" s="4"/>
      <c r="F21" s="15">
        <f>+F17*0.0145</f>
        <v>0</v>
      </c>
      <c r="G21" s="16"/>
      <c r="H21" s="16"/>
      <c r="I21" s="13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5"/>
      <c r="B22" s="4"/>
      <c r="C22" s="10" t="s">
        <v>15</v>
      </c>
      <c r="D22" s="4"/>
      <c r="E22" s="4"/>
      <c r="F22" s="15">
        <f>+F17*0.0005</f>
        <v>0</v>
      </c>
      <c r="G22" s="16"/>
      <c r="H22" s="16"/>
      <c r="I22" s="13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5"/>
      <c r="B23" s="4"/>
      <c r="C23" s="10" t="s">
        <v>16</v>
      </c>
      <c r="D23" s="4"/>
      <c r="E23" s="4"/>
      <c r="F23" s="15">
        <f>+F17*0.01311</f>
        <v>0</v>
      </c>
      <c r="G23" s="16"/>
      <c r="H23" s="16"/>
      <c r="I23" s="13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5"/>
      <c r="B24" s="4"/>
      <c r="C24" s="4"/>
      <c r="D24" s="4"/>
      <c r="E24" s="4"/>
      <c r="F24" s="4"/>
      <c r="G24" s="4"/>
      <c r="H24" s="4"/>
      <c r="I24" s="13"/>
      <c r="J24" s="4"/>
      <c r="K24" s="4"/>
      <c r="L24" s="4"/>
      <c r="M24" s="4"/>
      <c r="N24" s="4"/>
      <c r="O24" s="4"/>
      <c r="P24" s="4"/>
      <c r="Q24" s="4"/>
      <c r="R24" s="4"/>
    </row>
    <row r="25" spans="1:18" ht="16" thickBot="1" x14ac:dyDescent="0.25">
      <c r="A25" s="5"/>
      <c r="B25" s="4"/>
      <c r="C25" s="17" t="s">
        <v>9</v>
      </c>
      <c r="D25" s="17"/>
      <c r="E25" s="4"/>
      <c r="F25" s="18">
        <f>SUM(F17:F24)</f>
        <v>0</v>
      </c>
      <c r="G25" s="4"/>
      <c r="H25" s="16"/>
      <c r="I25" s="13"/>
      <c r="J25" s="4"/>
      <c r="K25" s="4"/>
      <c r="L25" s="4"/>
      <c r="M25" s="4"/>
      <c r="N25" s="4"/>
      <c r="O25" s="4"/>
      <c r="P25" s="4"/>
      <c r="Q25" s="4"/>
      <c r="R25" s="4"/>
    </row>
    <row r="26" spans="1:18" ht="16" thickTop="1" x14ac:dyDescent="0.2">
      <c r="A26" s="5"/>
      <c r="B26" s="4"/>
      <c r="C26" s="4"/>
      <c r="D26" s="4"/>
      <c r="E26" s="4"/>
      <c r="F26" s="4"/>
      <c r="G26" s="4"/>
      <c r="H26" s="4"/>
      <c r="I26" s="13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20"/>
      <c r="B27" s="21"/>
      <c r="C27" s="21"/>
      <c r="D27" s="21"/>
      <c r="E27" s="21"/>
      <c r="F27" s="21"/>
      <c r="G27" s="21"/>
      <c r="H27" s="21"/>
      <c r="I27" s="22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4"/>
      <c r="B29" s="23" t="s">
        <v>17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">
      <c r="A30" s="4"/>
      <c r="B30" s="23" t="s">
        <v>18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">
      <c r="A31" s="4"/>
      <c r="B31" s="23"/>
      <c r="C31" s="24" t="s">
        <v>19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4"/>
      <c r="B32" s="23"/>
      <c r="C32" s="24" t="s">
        <v>20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">
      <c r="A33" s="4"/>
      <c r="B33" s="23"/>
      <c r="C33" s="24" t="s">
        <v>21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">
      <c r="A34" s="4"/>
      <c r="B34" s="23" t="s">
        <v>22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">
      <c r="A35" s="4"/>
      <c r="B35" s="23" t="s">
        <v>52</v>
      </c>
      <c r="C35" s="4"/>
      <c r="D35" s="25"/>
      <c r="E35" s="25"/>
      <c r="F35" s="25"/>
      <c r="G35" s="25"/>
      <c r="H35" s="25"/>
      <c r="I35" s="25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">
      <c r="A36" s="4"/>
      <c r="B36" s="4"/>
      <c r="C36" s="10"/>
      <c r="D36" s="24"/>
      <c r="E36" s="25"/>
      <c r="F36" s="25"/>
      <c r="G36" s="25"/>
      <c r="H36" s="25"/>
      <c r="I36" s="25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">
      <c r="A37" s="4"/>
      <c r="B37" s="4"/>
      <c r="C37" s="4"/>
      <c r="D37" s="24"/>
      <c r="E37" s="25"/>
      <c r="F37" s="25"/>
      <c r="G37" s="25"/>
      <c r="H37" s="25"/>
      <c r="I37" s="25"/>
      <c r="J37" s="4"/>
      <c r="K37" s="4"/>
      <c r="L37" s="4"/>
      <c r="M37" s="4"/>
      <c r="N37" s="4"/>
      <c r="O37" s="4"/>
      <c r="P37" s="4"/>
      <c r="Q37" s="4"/>
      <c r="R37" s="4"/>
    </row>
  </sheetData>
  <mergeCells count="2">
    <mergeCell ref="A2:J2"/>
    <mergeCell ref="D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workbookViewId="0">
      <selection activeCell="B14" sqref="B14"/>
    </sheetView>
  </sheetViews>
  <sheetFormatPr baseColWidth="10" defaultColWidth="9.1640625" defaultRowHeight="16" x14ac:dyDescent="0.2"/>
  <cols>
    <col min="1" max="1" width="31.5" style="26" customWidth="1"/>
    <col min="2" max="2" width="17" style="26" customWidth="1"/>
    <col min="3" max="3" width="15.33203125" style="30" customWidth="1"/>
    <col min="4" max="4" width="24.83203125" style="26" hidden="1" customWidth="1"/>
    <col min="5" max="5" width="0" style="26" hidden="1" customWidth="1"/>
    <col min="6" max="6" width="20.1640625" style="26" customWidth="1"/>
    <col min="7" max="7" width="9.1640625" style="26" customWidth="1"/>
    <col min="8" max="8" width="16.33203125" style="26" customWidth="1"/>
    <col min="9" max="10" width="9.1640625" style="26" customWidth="1"/>
    <col min="11" max="11" width="14.83203125" style="26" customWidth="1"/>
    <col min="12" max="17" width="9.1640625" style="26" customWidth="1"/>
    <col min="18" max="16384" width="9.1640625" style="26"/>
  </cols>
  <sheetData>
    <row r="1" spans="1:13" ht="23" x14ac:dyDescent="0.25">
      <c r="A1" s="94" t="s">
        <v>23</v>
      </c>
      <c r="B1" s="94"/>
      <c r="C1" s="94"/>
      <c r="D1" s="94"/>
    </row>
    <row r="2" spans="1:13" ht="18" x14ac:dyDescent="0.2">
      <c r="A2" s="95" t="s">
        <v>24</v>
      </c>
      <c r="B2" s="95"/>
      <c r="C2" s="95"/>
      <c r="D2" s="95"/>
    </row>
    <row r="3" spans="1:13" ht="18" x14ac:dyDescent="0.2">
      <c r="A3" s="96" t="s">
        <v>51</v>
      </c>
      <c r="B3" s="96"/>
      <c r="C3" s="96"/>
      <c r="D3" s="96"/>
    </row>
    <row r="4" spans="1:13" ht="20" x14ac:dyDescent="0.2">
      <c r="A4" s="27"/>
      <c r="B4" s="27"/>
      <c r="C4" s="27"/>
      <c r="D4" s="27"/>
    </row>
    <row r="5" spans="1:13" x14ac:dyDescent="0.2">
      <c r="A5" s="97" t="s">
        <v>25</v>
      </c>
      <c r="B5" s="97"/>
      <c r="C5" s="97"/>
      <c r="D5" s="97"/>
    </row>
    <row r="6" spans="1:13" x14ac:dyDescent="0.2">
      <c r="A6" s="28"/>
      <c r="B6" s="28"/>
      <c r="C6" s="28"/>
      <c r="D6" s="28"/>
    </row>
    <row r="7" spans="1:13" ht="17" thickBot="1" x14ac:dyDescent="0.25">
      <c r="A7" s="29"/>
      <c r="F7" s="31" t="s">
        <v>26</v>
      </c>
    </row>
    <row r="8" spans="1:13" ht="19" thickBot="1" x14ac:dyDescent="0.25">
      <c r="A8" s="98" t="s">
        <v>27</v>
      </c>
      <c r="B8" s="99"/>
      <c r="C8" s="99"/>
      <c r="D8" s="100"/>
      <c r="F8" s="78"/>
    </row>
    <row r="9" spans="1:13" x14ac:dyDescent="0.2">
      <c r="A9" s="32" t="s">
        <v>28</v>
      </c>
      <c r="B9" s="33"/>
      <c r="C9" s="34" t="s">
        <v>29</v>
      </c>
      <c r="D9" s="35"/>
      <c r="F9" s="79">
        <f>H13-SUM(F10:F13)</f>
        <v>0</v>
      </c>
      <c r="H9" s="37"/>
      <c r="I9" s="38"/>
      <c r="J9" s="38"/>
      <c r="K9" s="38"/>
      <c r="L9" s="38"/>
      <c r="M9" s="39"/>
    </row>
    <row r="10" spans="1:13" x14ac:dyDescent="0.2">
      <c r="A10" s="32" t="s">
        <v>30</v>
      </c>
      <c r="B10" s="40">
        <v>0.191</v>
      </c>
      <c r="C10" s="34">
        <v>3101</v>
      </c>
      <c r="D10" s="36">
        <f>($D$9*B10)</f>
        <v>0</v>
      </c>
      <c r="F10" s="79">
        <f t="shared" ref="F10:F12" si="0">ROUND($K$14*B10,2)</f>
        <v>0</v>
      </c>
      <c r="H10" s="88" t="s">
        <v>31</v>
      </c>
      <c r="I10" s="89"/>
      <c r="J10" s="89"/>
      <c r="K10" s="89"/>
      <c r="L10" s="89"/>
      <c r="M10" s="90"/>
    </row>
    <row r="11" spans="1:13" x14ac:dyDescent="0.2">
      <c r="A11" s="32" t="s">
        <v>32</v>
      </c>
      <c r="B11" s="40">
        <v>1.4500000000000001E-2</v>
      </c>
      <c r="C11" s="34">
        <v>3321</v>
      </c>
      <c r="D11" s="36">
        <f t="shared" ref="D11:D13" si="1">($D$9*B11)</f>
        <v>0</v>
      </c>
      <c r="F11" s="79">
        <f t="shared" si="0"/>
        <v>0</v>
      </c>
      <c r="H11" s="88" t="s">
        <v>33</v>
      </c>
      <c r="I11" s="89"/>
      <c r="J11" s="89"/>
      <c r="K11" s="89"/>
      <c r="L11" s="89"/>
      <c r="M11" s="90"/>
    </row>
    <row r="12" spans="1:13" x14ac:dyDescent="0.2">
      <c r="A12" s="32" t="s">
        <v>34</v>
      </c>
      <c r="B12" s="41">
        <v>5.0000000000000001E-4</v>
      </c>
      <c r="C12" s="34">
        <v>3501</v>
      </c>
      <c r="D12" s="36">
        <f t="shared" si="1"/>
        <v>0</v>
      </c>
      <c r="F12" s="79">
        <f t="shared" si="0"/>
        <v>0</v>
      </c>
      <c r="H12" s="42"/>
      <c r="I12" s="43"/>
      <c r="J12" s="43"/>
      <c r="K12" s="43"/>
      <c r="L12" s="43"/>
      <c r="M12" s="44"/>
    </row>
    <row r="13" spans="1:13" x14ac:dyDescent="0.2">
      <c r="A13" s="32" t="s">
        <v>35</v>
      </c>
      <c r="B13" s="41">
        <v>1.311E-2</v>
      </c>
      <c r="C13" s="34">
        <v>3601</v>
      </c>
      <c r="D13" s="36">
        <f t="shared" si="1"/>
        <v>0</v>
      </c>
      <c r="F13" s="79">
        <f>ROUND($K$14*B13,2)</f>
        <v>0</v>
      </c>
      <c r="H13" s="45"/>
      <c r="I13" s="43"/>
      <c r="J13" s="43"/>
      <c r="K13" s="46">
        <f>ROUND(H13-(H13/(1+B14)),2)</f>
        <v>0</v>
      </c>
      <c r="L13" s="43" t="s">
        <v>4</v>
      </c>
      <c r="M13" s="44"/>
    </row>
    <row r="14" spans="1:13" ht="17" thickBot="1" x14ac:dyDescent="0.25">
      <c r="A14" s="47" t="s">
        <v>36</v>
      </c>
      <c r="B14" s="48">
        <f>SUM(B10:B13)</f>
        <v>0.21911000000000003</v>
      </c>
      <c r="C14" s="49"/>
      <c r="D14" s="50">
        <f>SUM(D9:D13)</f>
        <v>0</v>
      </c>
      <c r="F14" s="80">
        <f>SUM(F9:F13)</f>
        <v>0</v>
      </c>
      <c r="H14" s="42" t="s">
        <v>37</v>
      </c>
      <c r="I14" s="43"/>
      <c r="J14" s="43"/>
      <c r="K14" s="51">
        <f>H13-K13</f>
        <v>0</v>
      </c>
      <c r="L14" s="52" t="s">
        <v>38</v>
      </c>
      <c r="M14" s="44"/>
    </row>
    <row r="15" spans="1:13" ht="17" thickBot="1" x14ac:dyDescent="0.25">
      <c r="A15" s="53"/>
      <c r="B15" s="54"/>
      <c r="C15" s="55"/>
      <c r="D15" s="56"/>
      <c r="F15" s="81"/>
      <c r="H15" s="42"/>
      <c r="I15" s="43"/>
      <c r="J15" s="43"/>
      <c r="K15" s="43">
        <f>H13-K13</f>
        <v>0</v>
      </c>
      <c r="L15" s="43" t="s">
        <v>38</v>
      </c>
      <c r="M15" s="44"/>
    </row>
    <row r="16" spans="1:13" s="61" customFormat="1" ht="17" thickBot="1" x14ac:dyDescent="0.25">
      <c r="A16" s="57" t="s">
        <v>39</v>
      </c>
      <c r="B16" s="58"/>
      <c r="C16" s="59">
        <v>3401</v>
      </c>
      <c r="D16" s="60"/>
      <c r="F16" s="82"/>
      <c r="H16" s="62"/>
      <c r="I16" s="63"/>
      <c r="J16" s="63"/>
      <c r="K16" s="63"/>
      <c r="L16" s="63"/>
      <c r="M16" s="64"/>
    </row>
    <row r="17" spans="1:13" ht="17" thickBot="1" x14ac:dyDescent="0.25">
      <c r="A17" s="65" t="s">
        <v>40</v>
      </c>
      <c r="B17" s="66"/>
      <c r="C17" s="67"/>
      <c r="D17" s="50">
        <f>D14+D16</f>
        <v>0</v>
      </c>
      <c r="F17" s="80">
        <f>SUM(F14:F16)</f>
        <v>0</v>
      </c>
    </row>
    <row r="18" spans="1:13" x14ac:dyDescent="0.2">
      <c r="A18" s="68"/>
      <c r="B18" s="69"/>
      <c r="C18" s="70"/>
      <c r="D18" s="71"/>
      <c r="H18" s="72"/>
    </row>
    <row r="19" spans="1:13" ht="17" thickBot="1" x14ac:dyDescent="0.25"/>
    <row r="20" spans="1:13" ht="18" x14ac:dyDescent="0.2">
      <c r="A20" s="91" t="s">
        <v>41</v>
      </c>
      <c r="B20" s="92"/>
      <c r="C20" s="92"/>
      <c r="D20" s="93"/>
      <c r="F20" s="78"/>
      <c r="H20" s="37"/>
      <c r="I20" s="38"/>
      <c r="J20" s="38"/>
      <c r="K20" s="38"/>
      <c r="L20" s="38"/>
      <c r="M20" s="39"/>
    </row>
    <row r="21" spans="1:13" x14ac:dyDescent="0.2">
      <c r="A21" s="32" t="s">
        <v>42</v>
      </c>
      <c r="B21" s="73"/>
      <c r="C21" s="34" t="s">
        <v>43</v>
      </c>
      <c r="D21" s="35">
        <v>3907.01</v>
      </c>
      <c r="F21" s="79">
        <f>H23-SUM(F22:F26)</f>
        <v>0</v>
      </c>
      <c r="H21" s="88" t="s">
        <v>31</v>
      </c>
      <c r="I21" s="89"/>
      <c r="J21" s="89"/>
      <c r="K21" s="89"/>
      <c r="L21" s="89"/>
      <c r="M21" s="90"/>
    </row>
    <row r="22" spans="1:13" x14ac:dyDescent="0.2">
      <c r="A22" s="32" t="s">
        <v>44</v>
      </c>
      <c r="B22" s="40">
        <v>0.2681</v>
      </c>
      <c r="C22" s="34">
        <v>3202</v>
      </c>
      <c r="D22" s="36">
        <f t="shared" ref="D22:D26" si="2">ROUND($D$21*B22,0)</f>
        <v>1047</v>
      </c>
      <c r="F22" s="79">
        <f>ROUND($K$25*B22,2)</f>
        <v>0</v>
      </c>
      <c r="H22" s="88" t="s">
        <v>45</v>
      </c>
      <c r="I22" s="89"/>
      <c r="J22" s="89"/>
      <c r="K22" s="89"/>
      <c r="L22" s="89"/>
      <c r="M22" s="90"/>
    </row>
    <row r="23" spans="1:13" x14ac:dyDescent="0.2">
      <c r="A23" s="32" t="s">
        <v>46</v>
      </c>
      <c r="B23" s="40">
        <v>6.2E-2</v>
      </c>
      <c r="C23" s="34">
        <v>3312</v>
      </c>
      <c r="D23" s="36">
        <f t="shared" si="2"/>
        <v>242</v>
      </c>
      <c r="F23" s="79">
        <f>ROUND($K$25*B23,2)</f>
        <v>0</v>
      </c>
      <c r="H23" s="45"/>
      <c r="I23" s="74"/>
      <c r="J23" s="74"/>
      <c r="K23" s="46">
        <f>ROUND(H23-(H23/(1+B27)),2)</f>
        <v>0</v>
      </c>
      <c r="L23" s="43" t="s">
        <v>4</v>
      </c>
      <c r="M23" s="44"/>
    </row>
    <row r="24" spans="1:13" x14ac:dyDescent="0.2">
      <c r="A24" s="32" t="s">
        <v>47</v>
      </c>
      <c r="B24" s="40">
        <v>1.4500000000000001E-2</v>
      </c>
      <c r="C24" s="34">
        <v>3322</v>
      </c>
      <c r="D24" s="36">
        <f t="shared" si="2"/>
        <v>57</v>
      </c>
      <c r="F24" s="79">
        <f>ROUND($K$25*B24,2)</f>
        <v>0</v>
      </c>
      <c r="H24" s="42" t="s">
        <v>37</v>
      </c>
      <c r="I24" s="74"/>
      <c r="J24" s="74"/>
      <c r="K24" s="74"/>
      <c r="L24" s="43"/>
      <c r="M24" s="44"/>
    </row>
    <row r="25" spans="1:13" x14ac:dyDescent="0.2">
      <c r="A25" s="32" t="s">
        <v>48</v>
      </c>
      <c r="B25" s="41">
        <v>5.0000000000000001E-4</v>
      </c>
      <c r="C25" s="34">
        <v>3502</v>
      </c>
      <c r="D25" s="36">
        <f t="shared" si="2"/>
        <v>2</v>
      </c>
      <c r="F25" s="79">
        <f>ROUND($K$25*B25,2)</f>
        <v>0</v>
      </c>
      <c r="H25" s="75"/>
      <c r="I25" s="74"/>
      <c r="J25" s="74"/>
      <c r="K25" s="51">
        <f>H23-K23</f>
        <v>0</v>
      </c>
      <c r="L25" s="52" t="s">
        <v>38</v>
      </c>
      <c r="M25" s="44"/>
    </row>
    <row r="26" spans="1:13" ht="17" thickBot="1" x14ac:dyDescent="0.25">
      <c r="A26" s="32" t="s">
        <v>35</v>
      </c>
      <c r="B26" s="41">
        <v>1.311E-2</v>
      </c>
      <c r="C26" s="34">
        <v>3602</v>
      </c>
      <c r="D26" s="36">
        <f t="shared" si="2"/>
        <v>51</v>
      </c>
      <c r="F26" s="79">
        <f>ROUND($K$25*B26,2)</f>
        <v>0</v>
      </c>
      <c r="H26" s="62"/>
      <c r="I26" s="63"/>
      <c r="J26" s="63"/>
      <c r="K26" s="63"/>
      <c r="L26" s="63"/>
      <c r="M26" s="64"/>
    </row>
    <row r="27" spans="1:13" ht="17" thickBot="1" x14ac:dyDescent="0.25">
      <c r="A27" s="47" t="s">
        <v>49</v>
      </c>
      <c r="B27" s="76">
        <f>SUM(B22:B26)</f>
        <v>0.35821000000000003</v>
      </c>
      <c r="C27" s="77"/>
      <c r="D27" s="50">
        <f>SUM(D21:D26)</f>
        <v>5306.01</v>
      </c>
      <c r="F27" s="83">
        <f>SUM(F21:F26)</f>
        <v>0</v>
      </c>
    </row>
    <row r="28" spans="1:13" ht="17" thickBot="1" x14ac:dyDescent="0.25">
      <c r="A28" s="53"/>
      <c r="B28" s="54"/>
      <c r="C28" s="55"/>
      <c r="D28" s="56"/>
      <c r="F28" s="84"/>
    </row>
    <row r="29" spans="1:13" s="61" customFormat="1" x14ac:dyDescent="0.2">
      <c r="A29" s="57" t="s">
        <v>39</v>
      </c>
      <c r="B29" s="58"/>
      <c r="C29" s="59">
        <v>3402</v>
      </c>
      <c r="D29" s="60"/>
      <c r="F29" s="82"/>
      <c r="H29" s="72"/>
    </row>
    <row r="30" spans="1:13" ht="17" thickBot="1" x14ac:dyDescent="0.25">
      <c r="A30" s="65" t="s">
        <v>40</v>
      </c>
      <c r="B30" s="66"/>
      <c r="C30" s="67"/>
      <c r="D30" s="50">
        <f>D27+D29</f>
        <v>5306.01</v>
      </c>
      <c r="F30" s="80">
        <f>SUM(F27:F29)</f>
        <v>0</v>
      </c>
    </row>
  </sheetData>
  <mergeCells count="10">
    <mergeCell ref="H11:M11"/>
    <mergeCell ref="A20:D20"/>
    <mergeCell ref="H21:M21"/>
    <mergeCell ref="H22:M22"/>
    <mergeCell ref="A1:D1"/>
    <mergeCell ref="A2:D2"/>
    <mergeCell ref="A3:D3"/>
    <mergeCell ref="A5:D5"/>
    <mergeCell ref="A8:D8"/>
    <mergeCell ref="H10:M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Salaries</vt:lpstr>
      <vt:lpstr>Back-in Salaries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Macillas</dc:creator>
  <cp:lastModifiedBy>Olegario Tapia Solis</cp:lastModifiedBy>
  <dcterms:created xsi:type="dcterms:W3CDTF">2023-06-14T18:46:01Z</dcterms:created>
  <dcterms:modified xsi:type="dcterms:W3CDTF">2025-10-08T18:45:43Z</dcterms:modified>
</cp:coreProperties>
</file>