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sfisd-my.sharepoint.com/personal/alejandro_sanchez_sfisd_org/Documents/Lee's N Drive/Budget FY 26/Budget Alex/"/>
    </mc:Choice>
  </mc:AlternateContent>
  <xr:revisionPtr revIDLastSave="0" documentId="8_{BA007D50-3330-44A7-A1E1-081AA7BE2290}" xr6:coauthVersionLast="47" xr6:coauthVersionMax="47" xr10:uidLastSave="{00000000-0000-0000-0000-000000000000}"/>
  <bookViews>
    <workbookView xWindow="-120" yWindow="-120" windowWidth="29040" windowHeight="15720" activeTab="3" xr2:uid="{8970BDF3-1898-4F1C-9BD5-1FBC7B6302F0}"/>
  </bookViews>
  <sheets>
    <sheet name="599 Final Budget" sheetId="1" r:id="rId1"/>
    <sheet name="199 Budget 25-26" sheetId="2" r:id="rId2"/>
    <sheet name="199 Expense FN OBJ SUmmary" sheetId="4" r:id="rId3"/>
    <sheet name="240 Budget 25-26" sheetId="3" r:id="rId4"/>
  </sheets>
  <definedNames>
    <definedName name="_xlnm.Print_Area" localSheetId="1">'199 Budget 25-26'!$B$1:$F$61</definedName>
    <definedName name="_xlnm.Print_Area" localSheetId="2">'199 Expense FN OBJ SUmmary'!$D$1:$H$219</definedName>
    <definedName name="_xlnm.Print_Area" localSheetId="3">'240 Budget 25-26'!$B$1:$F$61</definedName>
    <definedName name="_xlnm.Print_Area" localSheetId="0">'599 Final Budget'!$B$1:$F$61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0" i="4" l="1"/>
  <c r="G199" i="4"/>
  <c r="F190" i="4"/>
  <c r="H188" i="4"/>
  <c r="G188" i="4"/>
  <c r="H185" i="4"/>
  <c r="F180" i="4"/>
  <c r="H178" i="4"/>
  <c r="H177" i="4"/>
  <c r="F170" i="4"/>
  <c r="H168" i="4"/>
  <c r="G168" i="4"/>
  <c r="H167" i="4"/>
  <c r="H166" i="4"/>
  <c r="F160" i="4"/>
  <c r="G159" i="4"/>
  <c r="H157" i="4"/>
  <c r="G156" i="4"/>
  <c r="H156" i="4"/>
  <c r="F150" i="4"/>
  <c r="H148" i="4"/>
  <c r="H147" i="4"/>
  <c r="G146" i="4"/>
  <c r="H144" i="4"/>
  <c r="F140" i="4"/>
  <c r="E140" i="4"/>
  <c r="H138" i="4"/>
  <c r="G137" i="4"/>
  <c r="G135" i="4"/>
  <c r="H135" i="4"/>
  <c r="H134" i="4"/>
  <c r="F130" i="4"/>
  <c r="G128" i="4"/>
  <c r="H128" i="4"/>
  <c r="H125" i="4"/>
  <c r="F120" i="4"/>
  <c r="H119" i="4"/>
  <c r="G118" i="4"/>
  <c r="H118" i="4"/>
  <c r="G115" i="4"/>
  <c r="F110" i="4"/>
  <c r="H109" i="4"/>
  <c r="H108" i="4"/>
  <c r="G108" i="4"/>
  <c r="H106" i="4"/>
  <c r="F100" i="4"/>
  <c r="G99" i="4"/>
  <c r="G97" i="4"/>
  <c r="H97" i="4"/>
  <c r="H96" i="4"/>
  <c r="F90" i="4"/>
  <c r="H88" i="4"/>
  <c r="H87" i="4"/>
  <c r="H86" i="4"/>
  <c r="G86" i="4"/>
  <c r="H84" i="4"/>
  <c r="F80" i="4"/>
  <c r="G78" i="4"/>
  <c r="H78" i="4"/>
  <c r="G77" i="4"/>
  <c r="E80" i="4"/>
  <c r="G75" i="4"/>
  <c r="H75" i="4"/>
  <c r="G74" i="4"/>
  <c r="H74" i="4"/>
  <c r="F70" i="4"/>
  <c r="G68" i="4"/>
  <c r="G66" i="4"/>
  <c r="H66" i="4"/>
  <c r="H65" i="4"/>
  <c r="H64" i="4"/>
  <c r="F60" i="4"/>
  <c r="G59" i="4"/>
  <c r="H59" i="4"/>
  <c r="H56" i="4"/>
  <c r="G55" i="4"/>
  <c r="F50" i="4"/>
  <c r="H49" i="4"/>
  <c r="G46" i="4"/>
  <c r="G44" i="4"/>
  <c r="F40" i="4"/>
  <c r="G39" i="4"/>
  <c r="H37" i="4"/>
  <c r="G34" i="4"/>
  <c r="F30" i="4"/>
  <c r="H28" i="4"/>
  <c r="H27" i="4"/>
  <c r="G24" i="4"/>
  <c r="F20" i="4"/>
  <c r="H19" i="4"/>
  <c r="G18" i="4"/>
  <c r="H15" i="4"/>
  <c r="F10" i="4"/>
  <c r="H7" i="4"/>
  <c r="E50" i="3"/>
  <c r="D50" i="3"/>
  <c r="D37" i="3"/>
  <c r="D51" i="3" s="1"/>
  <c r="F33" i="3"/>
  <c r="E33" i="3"/>
  <c r="F30" i="3"/>
  <c r="E30" i="3"/>
  <c r="F28" i="3"/>
  <c r="E28" i="3"/>
  <c r="F25" i="3"/>
  <c r="E25" i="3"/>
  <c r="F23" i="3"/>
  <c r="F22" i="3"/>
  <c r="E22" i="3"/>
  <c r="F20" i="3"/>
  <c r="E20" i="3"/>
  <c r="F17" i="3"/>
  <c r="E17" i="3"/>
  <c r="C37" i="3"/>
  <c r="D12" i="3"/>
  <c r="F10" i="3"/>
  <c r="E10" i="3"/>
  <c r="F9" i="3"/>
  <c r="F8" i="3"/>
  <c r="F202" i="4" l="1"/>
  <c r="H80" i="4"/>
  <c r="G80" i="4"/>
  <c r="G9" i="4"/>
  <c r="H9" i="4"/>
  <c r="G5" i="4"/>
  <c r="H5" i="4"/>
  <c r="E190" i="4"/>
  <c r="H184" i="4"/>
  <c r="G184" i="4"/>
  <c r="G15" i="4"/>
  <c r="E20" i="4"/>
  <c r="H79" i="4"/>
  <c r="G79" i="4"/>
  <c r="H115" i="4"/>
  <c r="G119" i="4"/>
  <c r="H127" i="4"/>
  <c r="G127" i="4"/>
  <c r="G134" i="4"/>
  <c r="G157" i="4"/>
  <c r="H174" i="4"/>
  <c r="E180" i="4"/>
  <c r="G174" i="4"/>
  <c r="H179" i="4"/>
  <c r="G179" i="4"/>
  <c r="H105" i="4"/>
  <c r="G105" i="4"/>
  <c r="G124" i="4"/>
  <c r="E130" i="4"/>
  <c r="H57" i="4"/>
  <c r="G57" i="4"/>
  <c r="H94" i="4"/>
  <c r="G94" i="4"/>
  <c r="E100" i="4"/>
  <c r="F208" i="4"/>
  <c r="F210" i="4"/>
  <c r="F207" i="4"/>
  <c r="E207" i="4"/>
  <c r="F209" i="4"/>
  <c r="G7" i="4"/>
  <c r="H17" i="4"/>
  <c r="G17" i="4"/>
  <c r="G27" i="4"/>
  <c r="H34" i="4"/>
  <c r="E40" i="4"/>
  <c r="H38" i="4"/>
  <c r="G38" i="4"/>
  <c r="H45" i="4"/>
  <c r="G45" i="4"/>
  <c r="G49" i="4"/>
  <c r="G56" i="4"/>
  <c r="E70" i="4"/>
  <c r="G64" i="4"/>
  <c r="H68" i="4"/>
  <c r="H104" i="4"/>
  <c r="G104" i="4"/>
  <c r="E110" i="4"/>
  <c r="H139" i="4"/>
  <c r="G139" i="4"/>
  <c r="H146" i="4"/>
  <c r="H158" i="4"/>
  <c r="G158" i="4"/>
  <c r="G166" i="4"/>
  <c r="G175" i="4"/>
  <c r="H175" i="4"/>
  <c r="H197" i="4"/>
  <c r="G197" i="4"/>
  <c r="H189" i="4"/>
  <c r="G189" i="4"/>
  <c r="H198" i="4"/>
  <c r="G198" i="4"/>
  <c r="H116" i="4"/>
  <c r="G116" i="4"/>
  <c r="H140" i="4"/>
  <c r="G140" i="4"/>
  <c r="H176" i="4"/>
  <c r="G176" i="4"/>
  <c r="H24" i="4"/>
  <c r="G28" i="4"/>
  <c r="G87" i="4"/>
  <c r="G109" i="4"/>
  <c r="H124" i="4"/>
  <c r="H136" i="4"/>
  <c r="G136" i="4"/>
  <c r="G147" i="4"/>
  <c r="H159" i="4"/>
  <c r="H8" i="4"/>
  <c r="G8" i="4"/>
  <c r="H18" i="4"/>
  <c r="H35" i="4"/>
  <c r="G35" i="4"/>
  <c r="H39" i="4"/>
  <c r="H58" i="4"/>
  <c r="G58" i="4"/>
  <c r="G65" i="4"/>
  <c r="H77" i="4"/>
  <c r="G84" i="4"/>
  <c r="G106" i="4"/>
  <c r="H117" i="4"/>
  <c r="G117" i="4"/>
  <c r="H129" i="4"/>
  <c r="G129" i="4"/>
  <c r="H155" i="4"/>
  <c r="G155" i="4"/>
  <c r="H199" i="4"/>
  <c r="H98" i="4"/>
  <c r="G98" i="4"/>
  <c r="H25" i="4"/>
  <c r="G25" i="4"/>
  <c r="H29" i="4"/>
  <c r="G29" i="4"/>
  <c r="H36" i="4"/>
  <c r="G36" i="4"/>
  <c r="H47" i="4"/>
  <c r="G47" i="4"/>
  <c r="H54" i="4"/>
  <c r="E60" i="4"/>
  <c r="G54" i="4"/>
  <c r="G88" i="4"/>
  <c r="H95" i="4"/>
  <c r="G95" i="4"/>
  <c r="H99" i="4"/>
  <c r="G125" i="4"/>
  <c r="H137" i="4"/>
  <c r="G144" i="4"/>
  <c r="H194" i="4"/>
  <c r="G194" i="4"/>
  <c r="E200" i="4"/>
  <c r="G19" i="4"/>
  <c r="E30" i="4"/>
  <c r="H85" i="4"/>
  <c r="G85" i="4"/>
  <c r="H89" i="4"/>
  <c r="G89" i="4"/>
  <c r="H107" i="4"/>
  <c r="G107" i="4"/>
  <c r="H114" i="4"/>
  <c r="G114" i="4"/>
  <c r="E120" i="4"/>
  <c r="H149" i="4"/>
  <c r="G149" i="4"/>
  <c r="E170" i="4"/>
  <c r="H164" i="4"/>
  <c r="G164" i="4"/>
  <c r="H169" i="4"/>
  <c r="G169" i="4"/>
  <c r="H186" i="4"/>
  <c r="G186" i="4"/>
  <c r="H195" i="4"/>
  <c r="G195" i="4"/>
  <c r="H76" i="4"/>
  <c r="G76" i="4"/>
  <c r="H154" i="4"/>
  <c r="E160" i="4"/>
  <c r="G154" i="4"/>
  <c r="H46" i="4"/>
  <c r="H69" i="4"/>
  <c r="G69" i="4"/>
  <c r="H16" i="4"/>
  <c r="G16" i="4"/>
  <c r="H6" i="4"/>
  <c r="G6" i="4"/>
  <c r="H14" i="4"/>
  <c r="G14" i="4"/>
  <c r="H26" i="4"/>
  <c r="G26" i="4"/>
  <c r="G37" i="4"/>
  <c r="E50" i="4"/>
  <c r="H44" i="4"/>
  <c r="H48" i="4"/>
  <c r="G48" i="4"/>
  <c r="H55" i="4"/>
  <c r="H67" i="4"/>
  <c r="G67" i="4"/>
  <c r="E90" i="4"/>
  <c r="G96" i="4"/>
  <c r="H126" i="4"/>
  <c r="G126" i="4"/>
  <c r="H145" i="4"/>
  <c r="G145" i="4"/>
  <c r="E150" i="4"/>
  <c r="H165" i="4"/>
  <c r="G165" i="4"/>
  <c r="G178" i="4"/>
  <c r="H187" i="4"/>
  <c r="G187" i="4"/>
  <c r="H196" i="4"/>
  <c r="G196" i="4"/>
  <c r="E206" i="4"/>
  <c r="E209" i="4"/>
  <c r="E210" i="4"/>
  <c r="G167" i="4"/>
  <c r="G177" i="4"/>
  <c r="F211" i="4"/>
  <c r="G138" i="4"/>
  <c r="G148" i="4"/>
  <c r="G185" i="4"/>
  <c r="E208" i="4"/>
  <c r="F206" i="4"/>
  <c r="E211" i="4"/>
  <c r="D53" i="3"/>
  <c r="C51" i="3"/>
  <c r="F51" i="3" s="1"/>
  <c r="E37" i="3"/>
  <c r="E51" i="3" s="1"/>
  <c r="E53" i="3" s="1"/>
  <c r="F37" i="3"/>
  <c r="E19" i="3"/>
  <c r="E27" i="3"/>
  <c r="E35" i="3"/>
  <c r="E8" i="3"/>
  <c r="C12" i="3"/>
  <c r="F19" i="3"/>
  <c r="E24" i="3"/>
  <c r="F27" i="3"/>
  <c r="E32" i="3"/>
  <c r="F35" i="3"/>
  <c r="D39" i="3"/>
  <c r="D57" i="3" s="1"/>
  <c r="D58" i="3" s="1"/>
  <c r="E21" i="3"/>
  <c r="F24" i="3"/>
  <c r="E29" i="3"/>
  <c r="F32" i="3"/>
  <c r="E18" i="3"/>
  <c r="F21" i="3"/>
  <c r="E26" i="3"/>
  <c r="F29" i="3"/>
  <c r="E34" i="3"/>
  <c r="E9" i="3"/>
  <c r="F18" i="3"/>
  <c r="E23" i="3"/>
  <c r="F26" i="3"/>
  <c r="E31" i="3"/>
  <c r="F34" i="3"/>
  <c r="F31" i="3"/>
  <c r="G210" i="4" l="1"/>
  <c r="G90" i="4"/>
  <c r="H90" i="4"/>
  <c r="H190" i="4"/>
  <c r="G190" i="4"/>
  <c r="H50" i="4"/>
  <c r="G50" i="4"/>
  <c r="H170" i="4"/>
  <c r="G170" i="4"/>
  <c r="G207" i="4"/>
  <c r="G211" i="4"/>
  <c r="H200" i="4"/>
  <c r="G200" i="4"/>
  <c r="H60" i="4"/>
  <c r="G60" i="4"/>
  <c r="H40" i="4"/>
  <c r="G40" i="4"/>
  <c r="H4" i="4"/>
  <c r="E10" i="4"/>
  <c r="E202" i="4" s="1"/>
  <c r="G4" i="4"/>
  <c r="H180" i="4"/>
  <c r="G180" i="4"/>
  <c r="F212" i="4"/>
  <c r="G150" i="4"/>
  <c r="H150" i="4"/>
  <c r="H70" i="4"/>
  <c r="G70" i="4"/>
  <c r="G130" i="4"/>
  <c r="H130" i="4"/>
  <c r="G206" i="4"/>
  <c r="E212" i="4"/>
  <c r="H120" i="4"/>
  <c r="G120" i="4"/>
  <c r="H20" i="4"/>
  <c r="G20" i="4"/>
  <c r="G209" i="4"/>
  <c r="G208" i="4"/>
  <c r="H160" i="4"/>
  <c r="G160" i="4"/>
  <c r="G30" i="4"/>
  <c r="H30" i="4"/>
  <c r="H110" i="4"/>
  <c r="G110" i="4"/>
  <c r="H100" i="4"/>
  <c r="G100" i="4"/>
  <c r="D61" i="3"/>
  <c r="C56" i="3"/>
  <c r="D60" i="3"/>
  <c r="F12" i="3"/>
  <c r="E12" i="3"/>
  <c r="E39" i="3" s="1"/>
  <c r="C53" i="3"/>
  <c r="F53" i="3" s="1"/>
  <c r="C39" i="3"/>
  <c r="H10" i="4" l="1"/>
  <c r="G10" i="4"/>
  <c r="H208" i="4"/>
  <c r="H202" i="4"/>
  <c r="G202" i="4"/>
  <c r="G212" i="4"/>
  <c r="H212" i="4" s="1"/>
  <c r="H209" i="4"/>
  <c r="H211" i="4"/>
  <c r="H206" i="4"/>
  <c r="H207" i="4"/>
  <c r="H210" i="4"/>
  <c r="F39" i="3"/>
  <c r="C57" i="3"/>
  <c r="C58" i="3"/>
  <c r="C61" i="3" l="1"/>
  <c r="C60" i="3"/>
  <c r="E50" i="2" l="1"/>
  <c r="D50" i="2"/>
  <c r="E35" i="2"/>
  <c r="F32" i="2"/>
  <c r="E32" i="2"/>
  <c r="F31" i="2"/>
  <c r="F28" i="2"/>
  <c r="E28" i="2"/>
  <c r="E27" i="2"/>
  <c r="F24" i="2"/>
  <c r="E24" i="2"/>
  <c r="F23" i="2"/>
  <c r="F20" i="2"/>
  <c r="E20" i="2"/>
  <c r="F19" i="2"/>
  <c r="D37" i="2"/>
  <c r="D51" i="2" s="1"/>
  <c r="F10" i="2"/>
  <c r="F9" i="2"/>
  <c r="C12" i="2"/>
  <c r="F35" i="2" l="1"/>
  <c r="D12" i="2"/>
  <c r="E9" i="2"/>
  <c r="E23" i="2"/>
  <c r="E31" i="2"/>
  <c r="F27" i="2"/>
  <c r="E18" i="2"/>
  <c r="E22" i="2"/>
  <c r="E30" i="2"/>
  <c r="E34" i="2"/>
  <c r="F18" i="2"/>
  <c r="F22" i="2"/>
  <c r="F26" i="2"/>
  <c r="F30" i="2"/>
  <c r="F34" i="2"/>
  <c r="E8" i="2"/>
  <c r="E10" i="2"/>
  <c r="E17" i="2"/>
  <c r="E21" i="2"/>
  <c r="E25" i="2"/>
  <c r="E29" i="2"/>
  <c r="E33" i="2"/>
  <c r="C37" i="2"/>
  <c r="E19" i="2"/>
  <c r="E26" i="2"/>
  <c r="F8" i="2"/>
  <c r="F17" i="2"/>
  <c r="F21" i="2"/>
  <c r="F25" i="2"/>
  <c r="F29" i="2"/>
  <c r="F33" i="2"/>
  <c r="D53" i="2" l="1"/>
  <c r="D39" i="2"/>
  <c r="D57" i="2" s="1"/>
  <c r="D58" i="2" s="1"/>
  <c r="E12" i="2"/>
  <c r="C51" i="2"/>
  <c r="E37" i="2"/>
  <c r="E51" i="2" s="1"/>
  <c r="E53" i="2" s="1"/>
  <c r="F37" i="2"/>
  <c r="C39" i="2"/>
  <c r="F12" i="2"/>
  <c r="F39" i="2" l="1"/>
  <c r="C57" i="2"/>
  <c r="F51" i="2"/>
  <c r="C53" i="2"/>
  <c r="F53" i="2" s="1"/>
  <c r="E39" i="2"/>
  <c r="D61" i="2"/>
  <c r="C56" i="2"/>
  <c r="C58" i="2" s="1"/>
  <c r="D60" i="2"/>
  <c r="C61" i="2" l="1"/>
  <c r="C60" i="2"/>
  <c r="E50" i="1" l="1"/>
  <c r="D50" i="1"/>
  <c r="F35" i="1"/>
  <c r="E35" i="1"/>
  <c r="F33" i="1"/>
  <c r="E33" i="1"/>
  <c r="E32" i="1"/>
  <c r="F29" i="1"/>
  <c r="E29" i="1"/>
  <c r="E28" i="1"/>
  <c r="F25" i="1"/>
  <c r="E25" i="1"/>
  <c r="E24" i="1"/>
  <c r="F21" i="1"/>
  <c r="E21" i="1"/>
  <c r="E20" i="1"/>
  <c r="F17" i="1"/>
  <c r="D37" i="1"/>
  <c r="D51" i="1" s="1"/>
  <c r="E17" i="1"/>
  <c r="C12" i="1"/>
  <c r="F10" i="1"/>
  <c r="E10" i="1"/>
  <c r="D12" i="1"/>
  <c r="F9" i="1"/>
  <c r="F8" i="1"/>
  <c r="E8" i="1"/>
  <c r="D53" i="1" l="1"/>
  <c r="D39" i="1"/>
  <c r="D57" i="1" s="1"/>
  <c r="D58" i="1" s="1"/>
  <c r="F24" i="1"/>
  <c r="F28" i="1"/>
  <c r="F32" i="1"/>
  <c r="E9" i="1"/>
  <c r="E12" i="1"/>
  <c r="E19" i="1"/>
  <c r="E23" i="1"/>
  <c r="E27" i="1"/>
  <c r="E31" i="1"/>
  <c r="F20" i="1"/>
  <c r="F12" i="1"/>
  <c r="F19" i="1"/>
  <c r="F23" i="1"/>
  <c r="F27" i="1"/>
  <c r="F31" i="1"/>
  <c r="E18" i="1"/>
  <c r="E22" i="1"/>
  <c r="E26" i="1"/>
  <c r="E30" i="1"/>
  <c r="E34" i="1"/>
  <c r="C37" i="1"/>
  <c r="F18" i="1"/>
  <c r="F22" i="1"/>
  <c r="F26" i="1"/>
  <c r="F30" i="1"/>
  <c r="F34" i="1"/>
  <c r="D61" i="1" l="1"/>
  <c r="C56" i="1"/>
  <c r="D60" i="1"/>
  <c r="C51" i="1"/>
  <c r="E37" i="1"/>
  <c r="E51" i="1" s="1"/>
  <c r="E53" i="1" s="1"/>
  <c r="F37" i="1"/>
  <c r="E39" i="1"/>
  <c r="C39" i="1"/>
  <c r="F39" i="1" l="1"/>
  <c r="C57" i="1"/>
  <c r="C58" i="1" s="1"/>
  <c r="F51" i="1"/>
  <c r="C53" i="1"/>
  <c r="F53" i="1" s="1"/>
  <c r="C61" i="1" l="1"/>
  <c r="C60" i="1"/>
</calcChain>
</file>

<file path=xl/sharedStrings.xml><?xml version="1.0" encoding="utf-8"?>
<sst xmlns="http://schemas.openxmlformats.org/spreadsheetml/2006/main" count="323" uniqueCount="103">
  <si>
    <t>SANTA FE INDEPENDENT SCHOOL DISTRICT</t>
  </si>
  <si>
    <t>STATEMENT OF REVENUES, EXPENDITURES, AND CHANGES IN FUND BALANCES</t>
  </si>
  <si>
    <t>DEBT SERVICES PROPOSED BUDGET 2025-2026</t>
  </si>
  <si>
    <t>FOR YEAR ENDED JUNE 30,2026 (PROPOSED BUDGET [A])</t>
  </si>
  <si>
    <t>Function Level Budget</t>
  </si>
  <si>
    <t>2025-2026 Proposed Budget</t>
  </si>
  <si>
    <t>2024-2025 Adopted Budget</t>
  </si>
  <si>
    <t>Proposed Change in Function Level</t>
  </si>
  <si>
    <t>% of Change</t>
  </si>
  <si>
    <t>Revenue - Local funding</t>
  </si>
  <si>
    <t>Revenue - State funding</t>
  </si>
  <si>
    <t>Revenue - Federal funding</t>
  </si>
  <si>
    <t>Total Revenue</t>
  </si>
  <si>
    <t>11 - Instruction</t>
  </si>
  <si>
    <t>12 - Media Resources/Library</t>
  </si>
  <si>
    <t>13 - Professional Development Staff</t>
  </si>
  <si>
    <t>21 - Curriculum and Instruction</t>
  </si>
  <si>
    <t>23 - School Leadership</t>
  </si>
  <si>
    <t>31 - Guidance and Counseling</t>
  </si>
  <si>
    <t>32 - Social Workers</t>
  </si>
  <si>
    <t>33 - Student Health Services</t>
  </si>
  <si>
    <t>34 - Transportation</t>
  </si>
  <si>
    <t>35 - Nutrition Services</t>
  </si>
  <si>
    <t>36 - Extracurricular</t>
  </si>
  <si>
    <t>41-  Administration</t>
  </si>
  <si>
    <t>51 - Maintenance</t>
  </si>
  <si>
    <t>52 - Security</t>
  </si>
  <si>
    <t>53 - Technology Services</t>
  </si>
  <si>
    <t>61 - Community Services</t>
  </si>
  <si>
    <t>71 - Debt Service</t>
  </si>
  <si>
    <t>81 - Capital Outlay</t>
  </si>
  <si>
    <t>93 - Shared Services</t>
  </si>
  <si>
    <t>Total Expenditures</t>
  </si>
  <si>
    <t>Adjusted Income/(Loss)</t>
  </si>
  <si>
    <t>Adjustments</t>
  </si>
  <si>
    <t>2024-2025 Budget</t>
  </si>
  <si>
    <t>2023-2024 Forecast</t>
  </si>
  <si>
    <t>**Includes:</t>
  </si>
  <si>
    <t xml:space="preserve">MTN </t>
  </si>
  <si>
    <t>Projected Forecasted Adjustmens</t>
  </si>
  <si>
    <t>Resignation Incentive</t>
  </si>
  <si>
    <t>Kubacak Chillers</t>
  </si>
  <si>
    <t>Property Insurance</t>
  </si>
  <si>
    <t>Adjusted Total</t>
  </si>
  <si>
    <t>Projected Fund Balance - July 1 (Beginning)</t>
  </si>
  <si>
    <t>Changes in Fund Balance</t>
  </si>
  <si>
    <t>Fund Balance - June 30 (Ending)</t>
  </si>
  <si>
    <t>Days Operating</t>
  </si>
  <si>
    <t>Months Operating</t>
  </si>
  <si>
    <t>GOVERNMENTAL FUNDS PROPOSED BUDGET 2025-2026</t>
  </si>
  <si>
    <t>35 - Cowan Café</t>
  </si>
  <si>
    <t>NUTRITION SERVICES PROPOSED BUDGET 2025-2026</t>
  </si>
  <si>
    <t>Function/Object Level</t>
  </si>
  <si>
    <t>Proposed Change in Object Level</t>
  </si>
  <si>
    <t>Function 11 - Instruction</t>
  </si>
  <si>
    <t>199 E 61XX Salaries</t>
  </si>
  <si>
    <t>199 E 62XX Contracted Svs</t>
  </si>
  <si>
    <t>199 E 63XX General Supplies</t>
  </si>
  <si>
    <t>199 E 64XX Misc Operating</t>
  </si>
  <si>
    <t>199 E 65XX Debt Service</t>
  </si>
  <si>
    <t>199 E 66XX Capital Outlay</t>
  </si>
  <si>
    <t>Subtotal Function 11</t>
  </si>
  <si>
    <t>199 E 62XX Contracted Svc</t>
  </si>
  <si>
    <t>Function 12  - Media Resources/Library</t>
  </si>
  <si>
    <t>Subtotal Function 12</t>
  </si>
  <si>
    <t>Function 13 - Professional Development/Staff</t>
  </si>
  <si>
    <t>Subtotal Function 13</t>
  </si>
  <si>
    <t>Function 21 Curriculum and Instruction</t>
  </si>
  <si>
    <t>Subtotal Function 21</t>
  </si>
  <si>
    <t>Function 23 School Leadership</t>
  </si>
  <si>
    <t>Subtotal Function 23</t>
  </si>
  <si>
    <t>Function 31 Guidance and Counseling</t>
  </si>
  <si>
    <t>Subtotal Function 31</t>
  </si>
  <si>
    <t>Function 32 Social Workers</t>
  </si>
  <si>
    <t>Subtotal Function 32</t>
  </si>
  <si>
    <t>Function 33 Student Health Services</t>
  </si>
  <si>
    <t>Subtotal Function 33</t>
  </si>
  <si>
    <t>Function 34 Transportation</t>
  </si>
  <si>
    <t>Subtotal Function 34</t>
  </si>
  <si>
    <t>Function 35 Cowan Café</t>
  </si>
  <si>
    <t>Subtotal Function 35</t>
  </si>
  <si>
    <t>Function 36 Extracurricular</t>
  </si>
  <si>
    <t>Subtotal Function 36</t>
  </si>
  <si>
    <t>Function 41 Administration</t>
  </si>
  <si>
    <t>Subtotal Function 41</t>
  </si>
  <si>
    <t>Function 51 Maintenance</t>
  </si>
  <si>
    <t>Subtotal Function 51</t>
  </si>
  <si>
    <t>Function 52 Security</t>
  </si>
  <si>
    <t>Subtotal Function 52</t>
  </si>
  <si>
    <t>Function 53 Technology Services</t>
  </si>
  <si>
    <t>Subtotal Function 53</t>
  </si>
  <si>
    <t>Function 61 Community Services</t>
  </si>
  <si>
    <t>Subtotal Function 61</t>
  </si>
  <si>
    <t>Function 71 Debt Services</t>
  </si>
  <si>
    <t>Subtotal Function 71</t>
  </si>
  <si>
    <t>Function 72 Interest on Long Term Debt</t>
  </si>
  <si>
    <t>Subtotal Function 72</t>
  </si>
  <si>
    <t>Function 81 Facilities and Maintenance</t>
  </si>
  <si>
    <t>Subtotal Function 81</t>
  </si>
  <si>
    <t>Function 93 Shared Services</t>
  </si>
  <si>
    <t>Subtotal Function 93</t>
  </si>
  <si>
    <t>Object Code summary</t>
  </si>
  <si>
    <t>199 E 65XX Misc Operating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</si>
</sst>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0.0%"/>
    <numFmt numFmtId="167" formatCode="0.00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/>
    <xf numFmtId="0" fontId="3" fillId="0" borderId="0" applyBorder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91">
    <xf numFmtId="0" fontId="0" fillId="0" borderId="0" xfId="0"/>
    <xf numFmtId="0" fontId="3" fillId="0" borderId="0" xfId="1"/>
    <xf numFmtId="0" fontId="1" fillId="0" borderId="0" xfId="2" applyAlignment="1">
      <alignment horizontal="center"/>
    </xf>
    <xf numFmtId="0" fontId="1" fillId="0" borderId="0" xfId="2"/>
    <xf numFmtId="43" fontId="1" fillId="0" borderId="0" xfId="3" applyFont="1"/>
    <xf numFmtId="0" fontId="0" fillId="0" borderId="0" xfId="2" applyFont="1" applyAlignment="1">
      <alignment horizontal="center"/>
    </xf>
    <xf numFmtId="0" fontId="4" fillId="0" borderId="0" xfId="1" applyFont="1"/>
    <xf numFmtId="43" fontId="4" fillId="0" borderId="0" xfId="4" applyFont="1"/>
    <xf numFmtId="43" fontId="4" fillId="0" borderId="0" xfId="4" applyFont="1" applyAlignment="1">
      <alignment horizontal="center" wrapText="1"/>
    </xf>
    <xf numFmtId="10" fontId="4" fillId="0" borderId="0" xfId="5" applyNumberFormat="1" applyFont="1" applyAlignment="1">
      <alignment horizontal="center" wrapText="1"/>
    </xf>
    <xf numFmtId="43" fontId="3" fillId="0" borderId="0" xfId="3" applyFont="1"/>
    <xf numFmtId="43" fontId="4" fillId="0" borderId="0" xfId="4" applyFont="1" applyFill="1" applyAlignment="1" applyProtection="1"/>
    <xf numFmtId="43" fontId="4" fillId="0" borderId="0" xfId="4" applyFont="1" applyFill="1" applyAlignment="1" applyProtection="1">
      <alignment wrapText="1"/>
    </xf>
    <xf numFmtId="10" fontId="0" fillId="0" borderId="0" xfId="5" applyNumberFormat="1" applyFont="1"/>
    <xf numFmtId="43" fontId="0" fillId="0" borderId="1" xfId="4" applyFont="1" applyFill="1" applyBorder="1" applyAlignment="1" applyProtection="1"/>
    <xf numFmtId="43" fontId="0" fillId="0" borderId="2" xfId="4" applyFont="1" applyFill="1" applyBorder="1" applyAlignment="1" applyProtection="1"/>
    <xf numFmtId="43" fontId="0" fillId="2" borderId="1" xfId="4" applyFont="1" applyFill="1" applyBorder="1" applyAlignment="1" applyProtection="1"/>
    <xf numFmtId="10" fontId="2" fillId="3" borderId="1" xfId="5" applyNumberFormat="1" applyFont="1" applyFill="1" applyBorder="1"/>
    <xf numFmtId="43" fontId="0" fillId="0" borderId="3" xfId="4" applyFont="1" applyFill="1" applyBorder="1" applyAlignment="1" applyProtection="1"/>
    <xf numFmtId="43" fontId="0" fillId="0" borderId="0" xfId="4" applyFont="1" applyFill="1" applyBorder="1" applyAlignment="1" applyProtection="1"/>
    <xf numFmtId="43" fontId="0" fillId="2" borderId="3" xfId="4" applyFont="1" applyFill="1" applyBorder="1" applyAlignment="1" applyProtection="1"/>
    <xf numFmtId="10" fontId="2" fillId="3" borderId="3" xfId="5" applyNumberFormat="1" applyFont="1" applyFill="1" applyBorder="1"/>
    <xf numFmtId="43" fontId="0" fillId="0" borderId="4" xfId="4" applyFont="1" applyFill="1" applyBorder="1" applyAlignment="1" applyProtection="1"/>
    <xf numFmtId="43" fontId="0" fillId="0" borderId="5" xfId="4" applyFont="1" applyFill="1" applyBorder="1" applyAlignment="1" applyProtection="1"/>
    <xf numFmtId="43" fontId="0" fillId="2" borderId="4" xfId="4" applyFont="1" applyFill="1" applyBorder="1" applyAlignment="1" applyProtection="1"/>
    <xf numFmtId="10" fontId="2" fillId="3" borderId="4" xfId="5" applyNumberFormat="1" applyFont="1" applyFill="1" applyBorder="1"/>
    <xf numFmtId="43" fontId="0" fillId="0" borderId="0" xfId="4" applyFont="1" applyFill="1" applyAlignment="1" applyProtection="1"/>
    <xf numFmtId="0" fontId="2" fillId="4" borderId="6" xfId="2" applyFont="1" applyFill="1" applyBorder="1" applyAlignment="1">
      <alignment horizontal="right"/>
    </xf>
    <xf numFmtId="43" fontId="2" fillId="4" borderId="6" xfId="2" applyNumberFormat="1" applyFont="1" applyFill="1" applyBorder="1"/>
    <xf numFmtId="10" fontId="2" fillId="4" borderId="6" xfId="5" applyNumberFormat="1" applyFont="1" applyFill="1" applyBorder="1"/>
    <xf numFmtId="43" fontId="4" fillId="0" borderId="0" xfId="4" applyFont="1" applyAlignment="1"/>
    <xf numFmtId="43" fontId="4" fillId="0" borderId="0" xfId="4" applyFont="1" applyAlignment="1">
      <alignment wrapText="1"/>
    </xf>
    <xf numFmtId="43" fontId="2" fillId="0" borderId="0" xfId="4" applyFont="1"/>
    <xf numFmtId="43" fontId="0" fillId="0" borderId="0" xfId="4" applyFont="1"/>
    <xf numFmtId="43" fontId="0" fillId="0" borderId="1" xfId="4" applyFont="1" applyBorder="1"/>
    <xf numFmtId="43" fontId="0" fillId="0" borderId="2" xfId="4" applyFont="1" applyBorder="1"/>
    <xf numFmtId="43" fontId="0" fillId="2" borderId="1" xfId="4" applyFont="1" applyFill="1" applyBorder="1"/>
    <xf numFmtId="10" fontId="2" fillId="3" borderId="7" xfId="5" applyNumberFormat="1" applyFont="1" applyFill="1" applyBorder="1"/>
    <xf numFmtId="43" fontId="3" fillId="0" borderId="0" xfId="1" applyNumberFormat="1"/>
    <xf numFmtId="43" fontId="0" fillId="0" borderId="3" xfId="4" applyFont="1" applyBorder="1"/>
    <xf numFmtId="43" fontId="0" fillId="0" borderId="0" xfId="4" applyFont="1" applyBorder="1"/>
    <xf numFmtId="43" fontId="0" fillId="2" borderId="3" xfId="4" applyFont="1" applyFill="1" applyBorder="1"/>
    <xf numFmtId="10" fontId="2" fillId="3" borderId="8" xfId="5" applyNumberFormat="1" applyFont="1" applyFill="1" applyBorder="1"/>
    <xf numFmtId="0" fontId="3" fillId="0" borderId="0" xfId="1" applyAlignment="1">
      <alignment horizontal="left"/>
    </xf>
    <xf numFmtId="43" fontId="0" fillId="0" borderId="4" xfId="4" applyFont="1" applyBorder="1"/>
    <xf numFmtId="43" fontId="0" fillId="0" borderId="5" xfId="4" applyFont="1" applyBorder="1"/>
    <xf numFmtId="43" fontId="0" fillId="2" borderId="4" xfId="4" applyFont="1" applyFill="1" applyBorder="1"/>
    <xf numFmtId="10" fontId="2" fillId="3" borderId="9" xfId="5" applyNumberFormat="1" applyFont="1" applyFill="1" applyBorder="1"/>
    <xf numFmtId="0" fontId="2" fillId="0" borderId="0" xfId="2" applyFont="1" applyAlignment="1">
      <alignment horizontal="right"/>
    </xf>
    <xf numFmtId="43" fontId="2" fillId="0" borderId="0" xfId="2" applyNumberFormat="1" applyFont="1"/>
    <xf numFmtId="10" fontId="2" fillId="0" borderId="0" xfId="5" applyNumberFormat="1" applyFont="1" applyFill="1" applyBorder="1"/>
    <xf numFmtId="164" fontId="2" fillId="0" borderId="6" xfId="3" applyNumberFormat="1" applyFont="1" applyFill="1" applyBorder="1"/>
    <xf numFmtId="43" fontId="2" fillId="0" borderId="6" xfId="3" applyFont="1" applyFill="1" applyBorder="1"/>
    <xf numFmtId="10" fontId="2" fillId="0" borderId="6" xfId="6" applyNumberFormat="1" applyFont="1" applyFill="1" applyBorder="1"/>
    <xf numFmtId="164" fontId="2" fillId="0" borderId="0" xfId="3" applyNumberFormat="1" applyFont="1" applyFill="1" applyBorder="1"/>
    <xf numFmtId="43" fontId="2" fillId="0" borderId="0" xfId="3" applyFont="1" applyFill="1" applyBorder="1"/>
    <xf numFmtId="43" fontId="0" fillId="0" borderId="0" xfId="4" applyFont="1" applyAlignment="1">
      <alignment horizontal="left" indent="2"/>
    </xf>
    <xf numFmtId="10" fontId="2" fillId="4" borderId="6" xfId="6" applyNumberFormat="1" applyFont="1" applyFill="1" applyBorder="1"/>
    <xf numFmtId="165" fontId="2" fillId="0" borderId="6" xfId="3" applyNumberFormat="1" applyFont="1" applyFill="1" applyBorder="1"/>
    <xf numFmtId="9" fontId="0" fillId="0" borderId="0" xfId="4" applyNumberFormat="1" applyFont="1"/>
    <xf numFmtId="43" fontId="2" fillId="0" borderId="0" xfId="3" applyFont="1" applyBorder="1"/>
    <xf numFmtId="0" fontId="3" fillId="0" borderId="0" xfId="1" applyBorder="1"/>
    <xf numFmtId="0" fontId="2" fillId="0" borderId="6" xfId="2" applyFont="1" applyBorder="1"/>
    <xf numFmtId="43" fontId="2" fillId="0" borderId="6" xfId="2" applyNumberFormat="1" applyFont="1" applyBorder="1"/>
    <xf numFmtId="43" fontId="2" fillId="0" borderId="6" xfId="3" applyFont="1" applyBorder="1"/>
    <xf numFmtId="43" fontId="1" fillId="0" borderId="0" xfId="2" applyNumberFormat="1"/>
    <xf numFmtId="43" fontId="2" fillId="0" borderId="6" xfId="6" applyNumberFormat="1" applyFont="1" applyFill="1" applyBorder="1"/>
    <xf numFmtId="0" fontId="4" fillId="0" borderId="0" xfId="1" applyFont="1" applyAlignment="1">
      <alignment wrapText="1"/>
    </xf>
    <xf numFmtId="166" fontId="4" fillId="0" borderId="0" xfId="7" applyNumberFormat="1" applyFont="1" applyAlignment="1">
      <alignment wrapText="1"/>
    </xf>
    <xf numFmtId="166" fontId="0" fillId="0" borderId="0" xfId="7" applyNumberFormat="1" applyFont="1"/>
    <xf numFmtId="0" fontId="4" fillId="0" borderId="0" xfId="1" applyFont="1" applyBorder="1"/>
    <xf numFmtId="43" fontId="5" fillId="0" borderId="1" xfId="4" applyFont="1" applyFill="1" applyBorder="1" applyAlignment="1" applyProtection="1"/>
    <xf numFmtId="43" fontId="5" fillId="0" borderId="2" xfId="4" applyFont="1" applyFill="1" applyBorder="1" applyAlignment="1" applyProtection="1"/>
    <xf numFmtId="43" fontId="5" fillId="2" borderId="1" xfId="4" applyFont="1" applyFill="1" applyBorder="1" applyAlignment="1" applyProtection="1"/>
    <xf numFmtId="10" fontId="6" fillId="3" borderId="10" xfId="5" applyNumberFormat="1" applyFont="1" applyFill="1" applyBorder="1"/>
    <xf numFmtId="43" fontId="5" fillId="0" borderId="3" xfId="4" applyFont="1" applyBorder="1"/>
    <xf numFmtId="43" fontId="5" fillId="0" borderId="0" xfId="4" applyFont="1" applyBorder="1"/>
    <xf numFmtId="43" fontId="5" fillId="2" borderId="3" xfId="4" applyFont="1" applyFill="1" applyBorder="1" applyAlignment="1" applyProtection="1"/>
    <xf numFmtId="10" fontId="6" fillId="3" borderId="0" xfId="5" applyNumberFormat="1" applyFont="1" applyFill="1" applyBorder="1"/>
    <xf numFmtId="43" fontId="5" fillId="0" borderId="4" xfId="4" applyFont="1" applyBorder="1"/>
    <xf numFmtId="43" fontId="5" fillId="0" borderId="5" xfId="4" applyFont="1" applyBorder="1"/>
    <xf numFmtId="43" fontId="5" fillId="2" borderId="4" xfId="4" applyFont="1" applyFill="1" applyBorder="1" applyAlignment="1" applyProtection="1"/>
    <xf numFmtId="10" fontId="6" fillId="3" borderId="11" xfId="5" applyNumberFormat="1" applyFont="1" applyFill="1" applyBorder="1"/>
    <xf numFmtId="0" fontId="7" fillId="3" borderId="12" xfId="1" applyFont="1" applyFill="1" applyBorder="1"/>
    <xf numFmtId="43" fontId="8" fillId="3" borderId="12" xfId="4" applyFont="1" applyFill="1" applyBorder="1"/>
    <xf numFmtId="43" fontId="7" fillId="3" borderId="12" xfId="1" applyNumberFormat="1" applyFont="1" applyFill="1" applyBorder="1"/>
    <xf numFmtId="10" fontId="8" fillId="3" borderId="12" xfId="7" applyNumberFormat="1" applyFont="1" applyFill="1" applyBorder="1"/>
    <xf numFmtId="166" fontId="0" fillId="0" borderId="0" xfId="7" applyNumberFormat="1" applyFont="1" applyBorder="1"/>
    <xf numFmtId="0" fontId="1" fillId="0" borderId="0" xfId="8"/>
    <xf numFmtId="43" fontId="3" fillId="0" borderId="0" xfId="1" applyNumberFormat="1" applyBorder="1"/>
    <xf numFmtId="167" fontId="0" fillId="0" borderId="0" xfId="7" applyNumberFormat="1" applyFont="1"/>
  </cellXfs>
  <cellStyles count="9">
    <cellStyle name="Comma 2 2" xfId="4" xr:uid="{7EB1E1BC-1342-477D-9452-8603AAF3BEB4}"/>
    <cellStyle name="Comma 3" xfId="3" xr:uid="{8748646E-170F-40FD-A252-DB5EEC815E84}"/>
    <cellStyle name="Normal" xfId="0" builtinId="0"/>
    <cellStyle name="Normal 2 2" xfId="1" xr:uid="{7C4A9654-F3E2-4E45-8D6A-563C5922C67B}"/>
    <cellStyle name="Normal 2 3" xfId="8" xr:uid="{996D8BB3-AA10-4D6A-BBBA-F68239E1E7B6}"/>
    <cellStyle name="Normal 3 2" xfId="2" xr:uid="{901E167F-403A-468C-87FF-0CA954E6E83F}"/>
    <cellStyle name="Percent 2 2" xfId="5" xr:uid="{C6E217B1-F5F8-429C-8F44-5B94CF91CFDF}"/>
    <cellStyle name="Percent 2 3" xfId="7" xr:uid="{CDC13094-25D0-4FA3-BB8C-B96E3D03DA79}"/>
    <cellStyle name="Percent 3" xfId="6" xr:uid="{EA50AC69-5177-42A5-9924-11048927EAE4}"/>
  </cellStyles>
  <dxfs count="6"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3D1FF-BB63-4DC5-A09C-901A82A6AB65}">
  <sheetPr>
    <pageSetUpPr fitToPage="1"/>
  </sheetPr>
  <dimension ref="A1:R61"/>
  <sheetViews>
    <sheetView zoomScaleNormal="100" zoomScaleSheetLayoutView="100" workbookViewId="0">
      <selection activeCell="I8" sqref="I8"/>
    </sheetView>
  </sheetViews>
  <sheetFormatPr defaultColWidth="9.140625" defaultRowHeight="15" x14ac:dyDescent="0.25"/>
  <cols>
    <col min="1" max="1" width="23.42578125" style="1" customWidth="1"/>
    <col min="2" max="2" width="41" style="33" bestFit="1" customWidth="1"/>
    <col min="3" max="3" width="18.28515625" style="33" customWidth="1"/>
    <col min="4" max="4" width="18.28515625" style="33" bestFit="1" customWidth="1"/>
    <col min="5" max="5" width="18.140625" style="33" bestFit="1" customWidth="1"/>
    <col min="6" max="6" width="10.140625" style="13" customWidth="1"/>
    <col min="7" max="8" width="9.140625" style="1"/>
    <col min="9" max="9" width="15.28515625" style="1" bestFit="1" customWidth="1"/>
    <col min="10" max="10" width="15.7109375" style="10" bestFit="1" customWidth="1"/>
    <col min="11" max="11" width="16.42578125" style="10" bestFit="1" customWidth="1"/>
    <col min="12" max="16384" width="9.140625" style="1"/>
  </cols>
  <sheetData>
    <row r="1" spans="1:18" x14ac:dyDescent="0.25">
      <c r="B1" s="2" t="s">
        <v>0</v>
      </c>
      <c r="C1" s="2"/>
      <c r="D1" s="2"/>
      <c r="E1" s="2"/>
      <c r="F1" s="2"/>
      <c r="G1" s="3"/>
      <c r="H1" s="3"/>
      <c r="I1" s="3"/>
      <c r="J1" s="4"/>
      <c r="K1" s="4"/>
      <c r="L1" s="3"/>
      <c r="M1" s="3"/>
      <c r="N1" s="3"/>
      <c r="O1" s="3"/>
      <c r="P1" s="3"/>
      <c r="Q1" s="3"/>
      <c r="R1" s="3"/>
    </row>
    <row r="2" spans="1:18" x14ac:dyDescent="0.25">
      <c r="B2" s="2" t="s">
        <v>1</v>
      </c>
      <c r="C2" s="2"/>
      <c r="D2" s="2"/>
      <c r="E2" s="2"/>
      <c r="F2" s="2"/>
      <c r="G2" s="3"/>
      <c r="H2" s="3"/>
      <c r="I2" s="3"/>
      <c r="J2" s="4"/>
      <c r="K2" s="4"/>
      <c r="L2" s="3"/>
      <c r="M2" s="3"/>
      <c r="N2" s="3"/>
      <c r="O2" s="3"/>
      <c r="P2" s="3"/>
      <c r="Q2" s="3"/>
      <c r="R2" s="3"/>
    </row>
    <row r="3" spans="1:18" x14ac:dyDescent="0.25">
      <c r="B3" s="5" t="s">
        <v>2</v>
      </c>
      <c r="C3" s="2"/>
      <c r="D3" s="2"/>
      <c r="E3" s="2"/>
      <c r="F3" s="2"/>
      <c r="G3" s="3"/>
      <c r="H3" s="3"/>
      <c r="I3" s="3"/>
      <c r="J3" s="4"/>
      <c r="K3" s="4"/>
      <c r="L3" s="3"/>
      <c r="M3" s="3"/>
      <c r="N3" s="3"/>
      <c r="O3" s="3"/>
      <c r="P3" s="3"/>
      <c r="Q3" s="3"/>
      <c r="R3" s="3"/>
    </row>
    <row r="4" spans="1:18" x14ac:dyDescent="0.25">
      <c r="B4" s="5" t="s">
        <v>3</v>
      </c>
      <c r="C4" s="2"/>
      <c r="D4" s="2"/>
      <c r="E4" s="2"/>
      <c r="F4" s="2"/>
      <c r="G4" s="3"/>
      <c r="H4" s="3"/>
      <c r="I4" s="3"/>
      <c r="J4" s="4"/>
      <c r="K4" s="4"/>
      <c r="L4" s="3"/>
      <c r="M4" s="3"/>
      <c r="N4" s="3"/>
      <c r="O4" s="3"/>
      <c r="P4" s="3"/>
      <c r="Q4" s="3"/>
      <c r="R4" s="3"/>
    </row>
    <row r="6" spans="1:18" ht="30" x14ac:dyDescent="0.25">
      <c r="A6" s="6"/>
      <c r="B6" s="7" t="s">
        <v>4</v>
      </c>
      <c r="C6" s="8" t="s">
        <v>5</v>
      </c>
      <c r="D6" s="8" t="s">
        <v>6</v>
      </c>
      <c r="E6" s="8" t="s">
        <v>7</v>
      </c>
      <c r="F6" s="9" t="s">
        <v>8</v>
      </c>
    </row>
    <row r="7" spans="1:18" ht="15.75" thickBot="1" x14ac:dyDescent="0.3">
      <c r="A7" s="6"/>
      <c r="B7" s="6"/>
      <c r="C7" s="11"/>
      <c r="D7" s="11"/>
      <c r="E7" s="12"/>
    </row>
    <row r="8" spans="1:18" x14ac:dyDescent="0.25">
      <c r="B8" s="6" t="s">
        <v>9</v>
      </c>
      <c r="C8" s="14">
        <v>7698079</v>
      </c>
      <c r="D8" s="15">
        <v>8182941</v>
      </c>
      <c r="E8" s="16">
        <f>C8-D8</f>
        <v>-484862</v>
      </c>
      <c r="F8" s="17">
        <f>IFERROR((C8-D8)/C8,0)</f>
        <v>-6.2984804390809709E-2</v>
      </c>
    </row>
    <row r="9" spans="1:18" x14ac:dyDescent="0.25">
      <c r="B9" s="6" t="s">
        <v>10</v>
      </c>
      <c r="C9" s="18">
        <v>0</v>
      </c>
      <c r="D9" s="19">
        <v>1421583</v>
      </c>
      <c r="E9" s="20">
        <f>C9-D9</f>
        <v>-1421583</v>
      </c>
      <c r="F9" s="21">
        <f t="shared" ref="F9:F10" si="0">IFERROR((C9-D9)/C9,0)</f>
        <v>0</v>
      </c>
    </row>
    <row r="10" spans="1:18" ht="15.75" thickBot="1" x14ac:dyDescent="0.3">
      <c r="B10" s="6" t="s">
        <v>11</v>
      </c>
      <c r="C10" s="22">
        <v>0</v>
      </c>
      <c r="D10" s="23">
        <v>0</v>
      </c>
      <c r="E10" s="24">
        <f>C10-D10</f>
        <v>0</v>
      </c>
      <c r="F10" s="25">
        <f t="shared" si="0"/>
        <v>0</v>
      </c>
    </row>
    <row r="11" spans="1:18" x14ac:dyDescent="0.25">
      <c r="B11" s="6"/>
      <c r="C11" s="26">
        <v>0</v>
      </c>
      <c r="D11" s="26">
        <v>0</v>
      </c>
      <c r="E11" s="26"/>
    </row>
    <row r="12" spans="1:18" ht="15.75" thickBot="1" x14ac:dyDescent="0.3">
      <c r="B12" s="27" t="s">
        <v>12</v>
      </c>
      <c r="C12" s="28">
        <f>SUM(C8:C11)</f>
        <v>7698079</v>
      </c>
      <c r="D12" s="28">
        <f>SUM(D8:D11)</f>
        <v>9604524</v>
      </c>
      <c r="E12" s="28">
        <f>C12-D12</f>
        <v>-1906445</v>
      </c>
      <c r="F12" s="29">
        <f>(C12-D12)/C12</f>
        <v>-0.24765204410087244</v>
      </c>
    </row>
    <row r="13" spans="1:18" ht="15.75" thickTop="1" x14ac:dyDescent="0.25">
      <c r="A13" s="6"/>
      <c r="B13" s="7"/>
      <c r="C13" s="30"/>
      <c r="D13" s="30"/>
      <c r="E13" s="31"/>
    </row>
    <row r="14" spans="1:18" x14ac:dyDescent="0.25">
      <c r="A14" s="6"/>
      <c r="B14" s="7"/>
      <c r="C14" s="30"/>
      <c r="D14" s="30"/>
      <c r="E14" s="31"/>
    </row>
    <row r="15" spans="1:18" x14ac:dyDescent="0.25">
      <c r="A15" s="6"/>
      <c r="B15" s="7"/>
      <c r="C15" s="30"/>
      <c r="D15" s="30"/>
      <c r="E15" s="31"/>
    </row>
    <row r="16" spans="1:18" ht="15.75" thickBot="1" x14ac:dyDescent="0.3">
      <c r="B16" s="32"/>
    </row>
    <row r="17" spans="2:9" x14ac:dyDescent="0.25">
      <c r="B17" s="6" t="s">
        <v>13</v>
      </c>
      <c r="C17" s="34">
        <v>0</v>
      </c>
      <c r="D17" s="35">
        <v>0</v>
      </c>
      <c r="E17" s="36">
        <f>C17-D17</f>
        <v>0</v>
      </c>
      <c r="F17" s="37">
        <f>IFERROR((C17-D17)/C17,0)</f>
        <v>0</v>
      </c>
      <c r="I17" s="38"/>
    </row>
    <row r="18" spans="2:9" x14ac:dyDescent="0.25">
      <c r="B18" s="6" t="s">
        <v>14</v>
      </c>
      <c r="C18" s="39">
        <v>0</v>
      </c>
      <c r="D18" s="40">
        <v>0</v>
      </c>
      <c r="E18" s="41">
        <f t="shared" ref="E18:E34" si="1">C18-D18</f>
        <v>0</v>
      </c>
      <c r="F18" s="42">
        <f t="shared" ref="F18:F35" si="2">IFERROR((C18-D18)/C18,0)</f>
        <v>0</v>
      </c>
      <c r="I18" s="38"/>
    </row>
    <row r="19" spans="2:9" x14ac:dyDescent="0.25">
      <c r="B19" s="6" t="s">
        <v>15</v>
      </c>
      <c r="C19" s="39">
        <v>0</v>
      </c>
      <c r="D19" s="40">
        <v>0</v>
      </c>
      <c r="E19" s="41">
        <f t="shared" si="1"/>
        <v>0</v>
      </c>
      <c r="F19" s="42">
        <f t="shared" si="2"/>
        <v>0</v>
      </c>
      <c r="I19" s="38"/>
    </row>
    <row r="20" spans="2:9" x14ac:dyDescent="0.25">
      <c r="B20" s="6" t="s">
        <v>16</v>
      </c>
      <c r="C20" s="39">
        <v>0</v>
      </c>
      <c r="D20" s="40">
        <v>0</v>
      </c>
      <c r="E20" s="41">
        <f t="shared" si="1"/>
        <v>0</v>
      </c>
      <c r="F20" s="42">
        <f t="shared" si="2"/>
        <v>0</v>
      </c>
      <c r="I20" s="38"/>
    </row>
    <row r="21" spans="2:9" x14ac:dyDescent="0.25">
      <c r="B21" s="6" t="s">
        <v>17</v>
      </c>
      <c r="C21" s="39">
        <v>0</v>
      </c>
      <c r="D21" s="40">
        <v>0</v>
      </c>
      <c r="E21" s="41">
        <f t="shared" si="1"/>
        <v>0</v>
      </c>
      <c r="F21" s="42">
        <f t="shared" si="2"/>
        <v>0</v>
      </c>
      <c r="I21" s="38"/>
    </row>
    <row r="22" spans="2:9" x14ac:dyDescent="0.25">
      <c r="B22" s="6" t="s">
        <v>18</v>
      </c>
      <c r="C22" s="39">
        <v>0</v>
      </c>
      <c r="D22" s="40">
        <v>0</v>
      </c>
      <c r="E22" s="41">
        <f t="shared" si="1"/>
        <v>0</v>
      </c>
      <c r="F22" s="42">
        <f t="shared" si="2"/>
        <v>0</v>
      </c>
      <c r="I22" s="38"/>
    </row>
    <row r="23" spans="2:9" x14ac:dyDescent="0.25">
      <c r="B23" s="6" t="s">
        <v>19</v>
      </c>
      <c r="C23" s="39">
        <v>0</v>
      </c>
      <c r="D23" s="40">
        <v>0</v>
      </c>
      <c r="E23" s="41">
        <f t="shared" si="1"/>
        <v>0</v>
      </c>
      <c r="F23" s="42">
        <f t="shared" si="2"/>
        <v>0</v>
      </c>
      <c r="I23" s="38"/>
    </row>
    <row r="24" spans="2:9" x14ac:dyDescent="0.25">
      <c r="B24" s="6" t="s">
        <v>20</v>
      </c>
      <c r="C24" s="39">
        <v>0</v>
      </c>
      <c r="D24" s="40">
        <v>0</v>
      </c>
      <c r="E24" s="41">
        <f t="shared" si="1"/>
        <v>0</v>
      </c>
      <c r="F24" s="42">
        <f t="shared" si="2"/>
        <v>0</v>
      </c>
      <c r="I24" s="38"/>
    </row>
    <row r="25" spans="2:9" x14ac:dyDescent="0.25">
      <c r="B25" s="6" t="s">
        <v>21</v>
      </c>
      <c r="C25" s="39">
        <v>0</v>
      </c>
      <c r="D25" s="40">
        <v>0</v>
      </c>
      <c r="E25" s="41">
        <f t="shared" si="1"/>
        <v>0</v>
      </c>
      <c r="F25" s="42">
        <f t="shared" si="2"/>
        <v>0</v>
      </c>
      <c r="I25" s="38"/>
    </row>
    <row r="26" spans="2:9" x14ac:dyDescent="0.25">
      <c r="B26" s="6" t="s">
        <v>22</v>
      </c>
      <c r="C26" s="39">
        <v>0</v>
      </c>
      <c r="D26" s="40">
        <v>0</v>
      </c>
      <c r="E26" s="41">
        <f t="shared" si="1"/>
        <v>0</v>
      </c>
      <c r="F26" s="42">
        <f t="shared" si="2"/>
        <v>0</v>
      </c>
      <c r="I26" s="38"/>
    </row>
    <row r="27" spans="2:9" x14ac:dyDescent="0.25">
      <c r="B27" s="6" t="s">
        <v>23</v>
      </c>
      <c r="C27" s="39">
        <v>0</v>
      </c>
      <c r="D27" s="40">
        <v>0</v>
      </c>
      <c r="E27" s="41">
        <f t="shared" si="1"/>
        <v>0</v>
      </c>
      <c r="F27" s="42">
        <f t="shared" si="2"/>
        <v>0</v>
      </c>
      <c r="I27" s="38"/>
    </row>
    <row r="28" spans="2:9" x14ac:dyDescent="0.25">
      <c r="B28" s="6" t="s">
        <v>24</v>
      </c>
      <c r="C28" s="39">
        <v>0</v>
      </c>
      <c r="D28" s="40">
        <v>0</v>
      </c>
      <c r="E28" s="41">
        <f t="shared" si="1"/>
        <v>0</v>
      </c>
      <c r="F28" s="42">
        <f t="shared" si="2"/>
        <v>0</v>
      </c>
      <c r="I28" s="38"/>
    </row>
    <row r="29" spans="2:9" x14ac:dyDescent="0.25">
      <c r="B29" s="6" t="s">
        <v>25</v>
      </c>
      <c r="C29" s="39">
        <v>0</v>
      </c>
      <c r="D29" s="40">
        <v>0</v>
      </c>
      <c r="E29" s="41">
        <f t="shared" si="1"/>
        <v>0</v>
      </c>
      <c r="F29" s="42">
        <f t="shared" si="2"/>
        <v>0</v>
      </c>
      <c r="I29" s="38"/>
    </row>
    <row r="30" spans="2:9" x14ac:dyDescent="0.25">
      <c r="B30" s="6" t="s">
        <v>26</v>
      </c>
      <c r="C30" s="39">
        <v>8270000</v>
      </c>
      <c r="D30" s="40">
        <v>10171551</v>
      </c>
      <c r="E30" s="41">
        <f t="shared" si="1"/>
        <v>-1901551</v>
      </c>
      <c r="F30" s="42">
        <f t="shared" si="2"/>
        <v>-0.22993361547763</v>
      </c>
      <c r="I30" s="38"/>
    </row>
    <row r="31" spans="2:9" x14ac:dyDescent="0.25">
      <c r="B31" s="6" t="s">
        <v>27</v>
      </c>
      <c r="C31" s="39">
        <v>2685825</v>
      </c>
      <c r="D31" s="40">
        <v>0</v>
      </c>
      <c r="E31" s="41">
        <f t="shared" si="1"/>
        <v>2685825</v>
      </c>
      <c r="F31" s="42">
        <f t="shared" si="2"/>
        <v>1</v>
      </c>
      <c r="I31" s="38"/>
    </row>
    <row r="32" spans="2:9" x14ac:dyDescent="0.25">
      <c r="B32" s="6" t="s">
        <v>28</v>
      </c>
      <c r="C32" s="39">
        <v>15000</v>
      </c>
      <c r="D32" s="40">
        <v>0</v>
      </c>
      <c r="E32" s="41">
        <f t="shared" si="1"/>
        <v>15000</v>
      </c>
      <c r="F32" s="42">
        <f t="shared" si="2"/>
        <v>1</v>
      </c>
      <c r="I32" s="38"/>
    </row>
    <row r="33" spans="1:17" x14ac:dyDescent="0.25">
      <c r="B33" s="6" t="s">
        <v>29</v>
      </c>
      <c r="C33" s="39">
        <v>0</v>
      </c>
      <c r="D33" s="40">
        <v>0</v>
      </c>
      <c r="E33" s="41">
        <f t="shared" si="1"/>
        <v>0</v>
      </c>
      <c r="F33" s="42">
        <f t="shared" si="2"/>
        <v>0</v>
      </c>
      <c r="I33" s="38"/>
    </row>
    <row r="34" spans="1:17" x14ac:dyDescent="0.25">
      <c r="A34" s="43"/>
      <c r="B34" s="6" t="s">
        <v>30</v>
      </c>
      <c r="C34" s="39">
        <v>0</v>
      </c>
      <c r="D34" s="40">
        <v>0</v>
      </c>
      <c r="E34" s="41">
        <f t="shared" si="1"/>
        <v>0</v>
      </c>
      <c r="F34" s="42">
        <f t="shared" si="2"/>
        <v>0</v>
      </c>
      <c r="I34" s="38"/>
    </row>
    <row r="35" spans="1:17" ht="15.75" thickBot="1" x14ac:dyDescent="0.3">
      <c r="B35" s="6" t="s">
        <v>31</v>
      </c>
      <c r="C35" s="44">
        <v>0</v>
      </c>
      <c r="D35" s="45">
        <v>0</v>
      </c>
      <c r="E35" s="46">
        <f>C35-D35</f>
        <v>0</v>
      </c>
      <c r="F35" s="47">
        <f t="shared" si="2"/>
        <v>0</v>
      </c>
      <c r="I35" s="38"/>
    </row>
    <row r="37" spans="1:17" ht="15.75" thickBot="1" x14ac:dyDescent="0.3">
      <c r="B37" s="27" t="s">
        <v>32</v>
      </c>
      <c r="C37" s="28">
        <f>SUM(C17:C35)</f>
        <v>10970825</v>
      </c>
      <c r="D37" s="28">
        <f>SUM(D17:D35)</f>
        <v>10171551</v>
      </c>
      <c r="E37" s="28">
        <f>C37-D37</f>
        <v>799274</v>
      </c>
      <c r="F37" s="29">
        <f t="shared" ref="F37" si="3">(C37-D37)/C37</f>
        <v>7.2854502737943597E-2</v>
      </c>
    </row>
    <row r="38" spans="1:17" ht="15.75" thickTop="1" x14ac:dyDescent="0.25">
      <c r="B38" s="48"/>
      <c r="C38" s="49"/>
      <c r="D38" s="49"/>
      <c r="E38" s="49"/>
      <c r="F38" s="50"/>
    </row>
    <row r="39" spans="1:17" ht="15.75" thickBot="1" x14ac:dyDescent="0.3">
      <c r="B39" s="51" t="s">
        <v>33</v>
      </c>
      <c r="C39" s="52">
        <f>C12-C37</f>
        <v>-3272746</v>
      </c>
      <c r="D39" s="52">
        <f>D12-D37</f>
        <v>-567027</v>
      </c>
      <c r="E39" s="52">
        <f>E12-E37</f>
        <v>-2705719</v>
      </c>
      <c r="F39" s="53">
        <f>(C39-D39)/C39</f>
        <v>0.82674274141653525</v>
      </c>
      <c r="G39" s="54"/>
      <c r="H39" s="54"/>
      <c r="I39" s="54"/>
      <c r="J39" s="55"/>
      <c r="K39" s="55"/>
      <c r="L39" s="54"/>
      <c r="M39" s="54"/>
      <c r="N39" s="54"/>
      <c r="O39" s="54"/>
      <c r="P39" s="54"/>
      <c r="Q39" s="54"/>
    </row>
    <row r="40" spans="1:17" ht="15.75" thickTop="1" x14ac:dyDescent="0.25">
      <c r="B40" s="48"/>
      <c r="C40" s="49"/>
      <c r="D40" s="49"/>
      <c r="E40" s="49"/>
      <c r="F40" s="50"/>
    </row>
    <row r="41" spans="1:17" hidden="1" x14ac:dyDescent="0.25">
      <c r="B41" s="48"/>
      <c r="C41" s="49"/>
      <c r="D41" s="49"/>
      <c r="E41" s="49"/>
      <c r="F41" s="50"/>
    </row>
    <row r="42" spans="1:17" ht="15.75" hidden="1" thickBot="1" x14ac:dyDescent="0.3">
      <c r="B42" s="27" t="s">
        <v>34</v>
      </c>
      <c r="C42" s="27" t="s">
        <v>35</v>
      </c>
      <c r="D42" s="27" t="s">
        <v>36</v>
      </c>
      <c r="E42" s="27"/>
      <c r="F42" s="27"/>
    </row>
    <row r="43" spans="1:17" hidden="1" x14ac:dyDescent="0.25"/>
    <row r="44" spans="1:17" hidden="1" x14ac:dyDescent="0.25">
      <c r="B44" s="33" t="s">
        <v>37</v>
      </c>
    </row>
    <row r="45" spans="1:17" hidden="1" x14ac:dyDescent="0.25">
      <c r="B45" s="56" t="s">
        <v>38</v>
      </c>
      <c r="E45" s="33">
        <v>0</v>
      </c>
      <c r="F45" s="13">
        <v>0</v>
      </c>
    </row>
    <row r="46" spans="1:17" hidden="1" x14ac:dyDescent="0.25">
      <c r="B46" s="56" t="s">
        <v>39</v>
      </c>
      <c r="D46" s="33">
        <v>2500000</v>
      </c>
      <c r="E46" s="33">
        <v>0</v>
      </c>
      <c r="F46" s="13">
        <v>0</v>
      </c>
    </row>
    <row r="47" spans="1:17" hidden="1" x14ac:dyDescent="0.25">
      <c r="B47" s="56" t="s">
        <v>40</v>
      </c>
      <c r="E47" s="33">
        <v>0</v>
      </c>
      <c r="F47" s="13">
        <v>0</v>
      </c>
    </row>
    <row r="48" spans="1:17" hidden="1" x14ac:dyDescent="0.25">
      <c r="B48" s="56" t="s">
        <v>41</v>
      </c>
      <c r="E48" s="33">
        <v>0</v>
      </c>
      <c r="F48" s="13">
        <v>0</v>
      </c>
    </row>
    <row r="49" spans="2:16" hidden="1" x14ac:dyDescent="0.25">
      <c r="B49" s="56" t="s">
        <v>42</v>
      </c>
      <c r="E49" s="33">
        <v>0</v>
      </c>
      <c r="F49" s="13">
        <v>0</v>
      </c>
    </row>
    <row r="50" spans="2:16" hidden="1" x14ac:dyDescent="0.25">
      <c r="D50" s="33">
        <f>SUM(D45:D49)</f>
        <v>2500000</v>
      </c>
      <c r="E50" s="33">
        <f>SUM(E45:E49)</f>
        <v>0</v>
      </c>
      <c r="F50" s="13">
        <v>0</v>
      </c>
    </row>
    <row r="51" spans="2:16" ht="15.75" hidden="1" thickBot="1" x14ac:dyDescent="0.3">
      <c r="B51" s="27" t="s">
        <v>43</v>
      </c>
      <c r="C51" s="28">
        <f>C37-C50</f>
        <v>10970825</v>
      </c>
      <c r="D51" s="28">
        <f>D37-D50</f>
        <v>7671551</v>
      </c>
      <c r="E51" s="28">
        <f>E37-E50</f>
        <v>799274</v>
      </c>
      <c r="F51" s="57">
        <f>(C51-D51)/C51</f>
        <v>0.30073162228000172</v>
      </c>
    </row>
    <row r="52" spans="2:16" hidden="1" x14ac:dyDescent="0.25"/>
    <row r="53" spans="2:16" ht="15.75" hidden="1" thickBot="1" x14ac:dyDescent="0.3">
      <c r="B53" s="51" t="s">
        <v>33</v>
      </c>
      <c r="C53" s="58">
        <f>C12-C51</f>
        <v>-3272746</v>
      </c>
      <c r="D53" s="58">
        <f>D12-D51</f>
        <v>1932973</v>
      </c>
      <c r="E53" s="58">
        <f>E25-E51</f>
        <v>-799274</v>
      </c>
      <c r="F53" s="53">
        <f>(C53-D53)/C53</f>
        <v>1.5906272591884614</v>
      </c>
    </row>
    <row r="54" spans="2:16" hidden="1" x14ac:dyDescent="0.25">
      <c r="D54" s="59"/>
      <c r="E54" s="59"/>
    </row>
    <row r="56" spans="2:16" x14ac:dyDescent="0.25">
      <c r="B56" s="33" t="s">
        <v>44</v>
      </c>
      <c r="C56" s="33">
        <f>D58</f>
        <v>8067238</v>
      </c>
      <c r="D56" s="33">
        <v>8634265</v>
      </c>
    </row>
    <row r="57" spans="2:16" x14ac:dyDescent="0.25">
      <c r="B57" s="33" t="s">
        <v>45</v>
      </c>
      <c r="C57" s="33">
        <f>C39</f>
        <v>-3272746</v>
      </c>
      <c r="D57" s="33">
        <f>D39</f>
        <v>-567027</v>
      </c>
      <c r="G57" s="60"/>
      <c r="H57" s="60"/>
      <c r="I57" s="60"/>
      <c r="J57" s="60"/>
      <c r="K57" s="60"/>
      <c r="L57" s="60"/>
      <c r="M57" s="60"/>
      <c r="N57" s="60"/>
      <c r="O57" s="60"/>
      <c r="P57" s="61"/>
    </row>
    <row r="58" spans="2:16" ht="15.75" thickBot="1" x14ac:dyDescent="0.3">
      <c r="B58" s="62" t="s">
        <v>46</v>
      </c>
      <c r="C58" s="63">
        <f>C56+C57</f>
        <v>4794492</v>
      </c>
      <c r="D58" s="63">
        <f>D56+D57</f>
        <v>8067238</v>
      </c>
      <c r="E58" s="64"/>
      <c r="F58" s="64"/>
    </row>
    <row r="60" spans="2:16" x14ac:dyDescent="0.25">
      <c r="B60" s="3" t="s">
        <v>47</v>
      </c>
      <c r="C60" s="65">
        <f>C58/((C37)/365)</f>
        <v>159.51303388760644</v>
      </c>
      <c r="D60" s="65">
        <f>D58/(D37/365)</f>
        <v>289.48799155605667</v>
      </c>
      <c r="E60" s="65"/>
      <c r="F60" s="65"/>
      <c r="G60" s="65"/>
      <c r="H60" s="65"/>
      <c r="I60" s="65"/>
      <c r="J60" s="4"/>
      <c r="K60" s="4"/>
      <c r="L60" s="65"/>
      <c r="M60" s="65"/>
      <c r="N60" s="65"/>
      <c r="O60" s="65"/>
    </row>
    <row r="61" spans="2:16" x14ac:dyDescent="0.25">
      <c r="B61" s="3" t="s">
        <v>48</v>
      </c>
      <c r="C61" s="65">
        <f>C58/(C37/12)</f>
        <v>5.2442641278117188</v>
      </c>
      <c r="D61" s="65">
        <f>D58/(D37/12)</f>
        <v>9.5174134210210415</v>
      </c>
      <c r="E61" s="65"/>
      <c r="F61" s="65"/>
      <c r="G61" s="65"/>
      <c r="H61" s="65"/>
      <c r="I61" s="65"/>
      <c r="J61" s="4"/>
      <c r="K61" s="4"/>
      <c r="L61" s="65"/>
      <c r="M61" s="65"/>
      <c r="N61" s="65"/>
      <c r="O61" s="65"/>
    </row>
  </sheetData>
  <mergeCells count="4">
    <mergeCell ref="B1:F1"/>
    <mergeCell ref="B2:F2"/>
    <mergeCell ref="B3:F3"/>
    <mergeCell ref="B4:F4"/>
  </mergeCells>
  <conditionalFormatting sqref="C53:F53">
    <cfRule type="cellIs" dxfId="5" priority="1" operator="notEqual">
      <formula>0</formula>
    </cfRule>
  </conditionalFormatting>
  <conditionalFormatting sqref="C39:Q39">
    <cfRule type="cellIs" dxfId="4" priority="2" operator="notEqual">
      <formula>0</formula>
    </cfRule>
  </conditionalFormatting>
  <pageMargins left="0.7" right="0.7" top="0.75" bottom="0.75" header="0.3" footer="0.3"/>
  <pageSetup scale="85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9717C-2944-48DF-9E3E-5890CC73548E}">
  <sheetPr>
    <pageSetUpPr fitToPage="1"/>
  </sheetPr>
  <dimension ref="A1:R61"/>
  <sheetViews>
    <sheetView zoomScale="80" zoomScaleNormal="80" workbookViewId="0">
      <selection activeCell="A5" sqref="A5:A13"/>
    </sheetView>
  </sheetViews>
  <sheetFormatPr defaultColWidth="9.140625" defaultRowHeight="15" x14ac:dyDescent="0.25"/>
  <cols>
    <col min="1" max="1" width="23.42578125" style="1" customWidth="1"/>
    <col min="2" max="2" width="41" style="33" bestFit="1" customWidth="1"/>
    <col min="3" max="3" width="18.28515625" style="33" customWidth="1"/>
    <col min="4" max="4" width="18.7109375" style="33" bestFit="1" customWidth="1"/>
    <col min="5" max="5" width="17.5703125" style="33" bestFit="1" customWidth="1"/>
    <col min="6" max="6" width="10.140625" style="13" customWidth="1"/>
    <col min="7" max="8" width="9.140625" style="1"/>
    <col min="9" max="9" width="14.85546875" style="1" bestFit="1" customWidth="1"/>
    <col min="10" max="10" width="15.7109375" style="10" bestFit="1" customWidth="1"/>
    <col min="11" max="11" width="14.140625" style="10" bestFit="1" customWidth="1"/>
    <col min="12" max="16384" width="9.140625" style="1"/>
  </cols>
  <sheetData>
    <row r="1" spans="1:18" x14ac:dyDescent="0.25">
      <c r="B1" s="2" t="s">
        <v>0</v>
      </c>
      <c r="C1" s="2"/>
      <c r="D1" s="2"/>
      <c r="E1" s="2"/>
      <c r="F1" s="2"/>
      <c r="G1" s="3"/>
      <c r="H1" s="3"/>
      <c r="I1" s="3"/>
      <c r="J1" s="4"/>
      <c r="K1" s="4"/>
      <c r="L1" s="3"/>
      <c r="M1" s="3"/>
      <c r="N1" s="3"/>
      <c r="O1" s="3"/>
      <c r="P1" s="3"/>
      <c r="Q1" s="3"/>
      <c r="R1" s="3"/>
    </row>
    <row r="2" spans="1:18" x14ac:dyDescent="0.25">
      <c r="B2" s="2" t="s">
        <v>1</v>
      </c>
      <c r="C2" s="2"/>
      <c r="D2" s="2"/>
      <c r="E2" s="2"/>
      <c r="F2" s="2"/>
      <c r="G2" s="3"/>
      <c r="H2" s="3"/>
      <c r="I2" s="3"/>
      <c r="J2" s="4"/>
      <c r="K2" s="4"/>
      <c r="L2" s="3"/>
      <c r="M2" s="3"/>
      <c r="N2" s="3"/>
      <c r="O2" s="3"/>
      <c r="P2" s="3"/>
      <c r="Q2" s="3"/>
      <c r="R2" s="3"/>
    </row>
    <row r="3" spans="1:18" x14ac:dyDescent="0.25">
      <c r="B3" s="5" t="s">
        <v>49</v>
      </c>
      <c r="C3" s="2"/>
      <c r="D3" s="2"/>
      <c r="E3" s="2"/>
      <c r="F3" s="2"/>
      <c r="G3" s="3"/>
      <c r="H3" s="3"/>
      <c r="I3" s="3"/>
      <c r="J3" s="4"/>
      <c r="K3" s="4"/>
      <c r="L3" s="3"/>
      <c r="M3" s="3"/>
      <c r="N3" s="3"/>
      <c r="O3" s="3"/>
      <c r="P3" s="3"/>
      <c r="Q3" s="3"/>
      <c r="R3" s="3"/>
    </row>
    <row r="4" spans="1:18" x14ac:dyDescent="0.25">
      <c r="B4" s="5" t="s">
        <v>3</v>
      </c>
      <c r="C4" s="2"/>
      <c r="D4" s="2"/>
      <c r="E4" s="2"/>
      <c r="F4" s="2"/>
      <c r="G4" s="3"/>
      <c r="H4" s="3"/>
      <c r="I4" s="3"/>
      <c r="J4" s="4"/>
      <c r="K4" s="4"/>
      <c r="L4" s="3"/>
      <c r="M4" s="3"/>
      <c r="N4" s="3"/>
      <c r="O4" s="3"/>
      <c r="P4" s="3"/>
      <c r="Q4" s="3"/>
      <c r="R4" s="3"/>
    </row>
    <row r="6" spans="1:18" ht="30" x14ac:dyDescent="0.25">
      <c r="A6" s="6"/>
      <c r="B6" s="7" t="s">
        <v>4</v>
      </c>
      <c r="C6" s="8" t="s">
        <v>5</v>
      </c>
      <c r="D6" s="8" t="s">
        <v>6</v>
      </c>
      <c r="E6" s="8" t="s">
        <v>7</v>
      </c>
      <c r="F6" s="9" t="s">
        <v>8</v>
      </c>
    </row>
    <row r="7" spans="1:18" ht="15.75" thickBot="1" x14ac:dyDescent="0.3">
      <c r="A7" s="6"/>
      <c r="B7" s="6"/>
      <c r="C7" s="11"/>
      <c r="D7" s="11"/>
      <c r="E7" s="12"/>
    </row>
    <row r="8" spans="1:18" x14ac:dyDescent="0.25">
      <c r="B8" s="6" t="s">
        <v>9</v>
      </c>
      <c r="C8" s="14">
        <v>17723975</v>
      </c>
      <c r="D8" s="15">
        <v>18121965</v>
      </c>
      <c r="E8" s="16">
        <f>C8-D8</f>
        <v>-397990</v>
      </c>
      <c r="F8" s="17">
        <f>(C8-D8)/C8</f>
        <v>-2.2454895134979596E-2</v>
      </c>
    </row>
    <row r="9" spans="1:18" x14ac:dyDescent="0.25">
      <c r="B9" s="6" t="s">
        <v>10</v>
      </c>
      <c r="C9" s="18">
        <v>35256883.99999997</v>
      </c>
      <c r="D9" s="19">
        <v>25147916</v>
      </c>
      <c r="E9" s="20">
        <f>C9-D9</f>
        <v>10108967.99999997</v>
      </c>
      <c r="F9" s="21">
        <f>(C9-D9)/C9</f>
        <v>0.28672323963739899</v>
      </c>
    </row>
    <row r="10" spans="1:18" ht="15.75" thickBot="1" x14ac:dyDescent="0.3">
      <c r="B10" s="6" t="s">
        <v>11</v>
      </c>
      <c r="C10" s="22">
        <v>200000</v>
      </c>
      <c r="D10" s="23">
        <v>200000</v>
      </c>
      <c r="E10" s="24">
        <f>C10-D10</f>
        <v>0</v>
      </c>
      <c r="F10" s="25">
        <f>(C10-D10)/C10</f>
        <v>0</v>
      </c>
    </row>
    <row r="11" spans="1:18" x14ac:dyDescent="0.25">
      <c r="B11" s="6"/>
      <c r="C11" s="26">
        <v>0</v>
      </c>
      <c r="D11" s="26">
        <v>0</v>
      </c>
      <c r="E11" s="26"/>
    </row>
    <row r="12" spans="1:18" ht="15.75" thickBot="1" x14ac:dyDescent="0.3">
      <c r="B12" s="27" t="s">
        <v>12</v>
      </c>
      <c r="C12" s="28">
        <f>SUM(C8:C11)</f>
        <v>53180858.99999997</v>
      </c>
      <c r="D12" s="28">
        <f>SUM(D8:D11)</f>
        <v>43469881</v>
      </c>
      <c r="E12" s="28">
        <f>C12-D12</f>
        <v>9710977.9999999702</v>
      </c>
      <c r="F12" s="29">
        <f>(C12-D12)/C12</f>
        <v>0.1826028797315962</v>
      </c>
    </row>
    <row r="13" spans="1:18" ht="15.75" thickTop="1" x14ac:dyDescent="0.25">
      <c r="A13" s="6"/>
      <c r="B13" s="7"/>
      <c r="C13" s="30"/>
      <c r="D13" s="30"/>
      <c r="E13" s="31"/>
    </row>
    <row r="14" spans="1:18" x14ac:dyDescent="0.25">
      <c r="A14" s="6"/>
      <c r="B14" s="7"/>
      <c r="C14" s="30"/>
      <c r="D14" s="30"/>
      <c r="E14" s="31"/>
    </row>
    <row r="15" spans="1:18" x14ac:dyDescent="0.25">
      <c r="A15" s="6"/>
      <c r="B15" s="7"/>
      <c r="C15" s="30"/>
      <c r="D15" s="30"/>
      <c r="E15" s="31"/>
    </row>
    <row r="16" spans="1:18" ht="15.75" thickBot="1" x14ac:dyDescent="0.3">
      <c r="B16" s="32"/>
    </row>
    <row r="17" spans="2:9" x14ac:dyDescent="0.25">
      <c r="B17" s="6" t="s">
        <v>13</v>
      </c>
      <c r="C17" s="34">
        <v>27318037</v>
      </c>
      <c r="D17" s="35">
        <v>23316477</v>
      </c>
      <c r="E17" s="36">
        <f>C17-D17</f>
        <v>4001560</v>
      </c>
      <c r="F17" s="37">
        <f t="shared" ref="F17:F39" si="0">(C17-D17)/C17</f>
        <v>0.14648051029435241</v>
      </c>
      <c r="I17" s="38"/>
    </row>
    <row r="18" spans="2:9" x14ac:dyDescent="0.25">
      <c r="B18" s="6" t="s">
        <v>14</v>
      </c>
      <c r="C18" s="39">
        <v>412809</v>
      </c>
      <c r="D18" s="40">
        <v>404496</v>
      </c>
      <c r="E18" s="41">
        <f t="shared" ref="E18:E34" si="1">C18-D18</f>
        <v>8313</v>
      </c>
      <c r="F18" s="42">
        <f t="shared" si="0"/>
        <v>2.0137642347913928E-2</v>
      </c>
      <c r="I18" s="38"/>
    </row>
    <row r="19" spans="2:9" x14ac:dyDescent="0.25">
      <c r="B19" s="6" t="s">
        <v>15</v>
      </c>
      <c r="C19" s="39">
        <v>1161547</v>
      </c>
      <c r="D19" s="40">
        <v>1156884</v>
      </c>
      <c r="E19" s="41">
        <f t="shared" si="1"/>
        <v>4663</v>
      </c>
      <c r="F19" s="42">
        <f t="shared" si="0"/>
        <v>4.0144738008879534E-3</v>
      </c>
      <c r="I19" s="38"/>
    </row>
    <row r="20" spans="2:9" x14ac:dyDescent="0.25">
      <c r="B20" s="6" t="s">
        <v>16</v>
      </c>
      <c r="C20" s="39">
        <v>460135</v>
      </c>
      <c r="D20" s="40">
        <v>259092</v>
      </c>
      <c r="E20" s="41">
        <f t="shared" si="1"/>
        <v>201043</v>
      </c>
      <c r="F20" s="42">
        <f t="shared" si="0"/>
        <v>0.43692177295793627</v>
      </c>
      <c r="I20" s="38"/>
    </row>
    <row r="21" spans="2:9" x14ac:dyDescent="0.25">
      <c r="B21" s="6" t="s">
        <v>17</v>
      </c>
      <c r="C21" s="39">
        <v>2809356</v>
      </c>
      <c r="D21" s="40">
        <v>2515533</v>
      </c>
      <c r="E21" s="41">
        <f t="shared" si="1"/>
        <v>293823</v>
      </c>
      <c r="F21" s="42">
        <f t="shared" si="0"/>
        <v>0.10458731467282893</v>
      </c>
      <c r="I21" s="38"/>
    </row>
    <row r="22" spans="2:9" x14ac:dyDescent="0.25">
      <c r="B22" s="6" t="s">
        <v>18</v>
      </c>
      <c r="C22" s="39">
        <v>1198124</v>
      </c>
      <c r="D22" s="40">
        <v>933103</v>
      </c>
      <c r="E22" s="41">
        <f t="shared" si="1"/>
        <v>265021</v>
      </c>
      <c r="F22" s="42">
        <f t="shared" si="0"/>
        <v>0.22119663740981735</v>
      </c>
      <c r="I22" s="38"/>
    </row>
    <row r="23" spans="2:9" x14ac:dyDescent="0.25">
      <c r="B23" s="6" t="s">
        <v>19</v>
      </c>
      <c r="C23" s="39">
        <v>116076</v>
      </c>
      <c r="D23" s="40">
        <v>115686</v>
      </c>
      <c r="E23" s="41">
        <f t="shared" si="1"/>
        <v>390</v>
      </c>
      <c r="F23" s="42">
        <f t="shared" si="0"/>
        <v>3.3598676729039594E-3</v>
      </c>
      <c r="I23" s="38"/>
    </row>
    <row r="24" spans="2:9" x14ac:dyDescent="0.25">
      <c r="B24" s="6" t="s">
        <v>20</v>
      </c>
      <c r="C24" s="39">
        <v>394015</v>
      </c>
      <c r="D24" s="40">
        <v>385365</v>
      </c>
      <c r="E24" s="41">
        <f t="shared" si="1"/>
        <v>8650</v>
      </c>
      <c r="F24" s="42">
        <f t="shared" si="0"/>
        <v>2.1953478928467191E-2</v>
      </c>
      <c r="I24" s="38"/>
    </row>
    <row r="25" spans="2:9" x14ac:dyDescent="0.25">
      <c r="B25" s="6" t="s">
        <v>21</v>
      </c>
      <c r="C25" s="39">
        <v>3231016</v>
      </c>
      <c r="D25" s="40">
        <v>3018086</v>
      </c>
      <c r="E25" s="41">
        <f t="shared" si="1"/>
        <v>212930</v>
      </c>
      <c r="F25" s="42">
        <f t="shared" si="0"/>
        <v>6.5901871114225366E-2</v>
      </c>
      <c r="I25" s="38"/>
    </row>
    <row r="26" spans="2:9" x14ac:dyDescent="0.25">
      <c r="B26" s="6" t="s">
        <v>50</v>
      </c>
      <c r="C26" s="39">
        <v>105687</v>
      </c>
      <c r="D26" s="40">
        <v>99325</v>
      </c>
      <c r="E26" s="41">
        <f t="shared" si="1"/>
        <v>6362</v>
      </c>
      <c r="F26" s="42">
        <f t="shared" si="0"/>
        <v>6.0196618316349218E-2</v>
      </c>
      <c r="I26" s="38"/>
    </row>
    <row r="27" spans="2:9" x14ac:dyDescent="0.25">
      <c r="B27" s="6" t="s">
        <v>23</v>
      </c>
      <c r="C27" s="39">
        <v>1124144</v>
      </c>
      <c r="D27" s="40">
        <v>1135954</v>
      </c>
      <c r="E27" s="41">
        <f t="shared" si="1"/>
        <v>-11810</v>
      </c>
      <c r="F27" s="42">
        <f t="shared" si="0"/>
        <v>-1.0505771502583298E-2</v>
      </c>
      <c r="I27" s="38"/>
    </row>
    <row r="28" spans="2:9" x14ac:dyDescent="0.25">
      <c r="B28" s="6" t="s">
        <v>24</v>
      </c>
      <c r="C28" s="39">
        <v>1917332</v>
      </c>
      <c r="D28" s="40">
        <v>1926417</v>
      </c>
      <c r="E28" s="41">
        <f t="shared" si="1"/>
        <v>-9085</v>
      </c>
      <c r="F28" s="42">
        <f t="shared" si="0"/>
        <v>-4.7383551727087428E-3</v>
      </c>
      <c r="I28" s="38"/>
    </row>
    <row r="29" spans="2:9" x14ac:dyDescent="0.25">
      <c r="B29" s="6" t="s">
        <v>25</v>
      </c>
      <c r="C29" s="39">
        <v>8156707</v>
      </c>
      <c r="D29" s="40">
        <v>7464788</v>
      </c>
      <c r="E29" s="41">
        <f t="shared" si="1"/>
        <v>691919</v>
      </c>
      <c r="F29" s="42">
        <f t="shared" si="0"/>
        <v>8.4828227862052658E-2</v>
      </c>
      <c r="I29" s="38"/>
    </row>
    <row r="30" spans="2:9" x14ac:dyDescent="0.25">
      <c r="B30" s="6" t="s">
        <v>26</v>
      </c>
      <c r="C30" s="39">
        <v>1140016</v>
      </c>
      <c r="D30" s="40">
        <v>1225622</v>
      </c>
      <c r="E30" s="41">
        <f t="shared" si="1"/>
        <v>-85606</v>
      </c>
      <c r="F30" s="42">
        <f t="shared" si="0"/>
        <v>-7.5091928534336355E-2</v>
      </c>
      <c r="I30" s="38"/>
    </row>
    <row r="31" spans="2:9" x14ac:dyDescent="0.25">
      <c r="B31" s="6" t="s">
        <v>27</v>
      </c>
      <c r="C31" s="39">
        <v>1339585</v>
      </c>
      <c r="D31" s="40">
        <v>1686424</v>
      </c>
      <c r="E31" s="41">
        <f t="shared" si="1"/>
        <v>-346839</v>
      </c>
      <c r="F31" s="42">
        <f t="shared" si="0"/>
        <v>-0.25891526106965962</v>
      </c>
      <c r="I31" s="38"/>
    </row>
    <row r="32" spans="2:9" x14ac:dyDescent="0.25">
      <c r="B32" s="6" t="s">
        <v>28</v>
      </c>
      <c r="C32" s="39">
        <v>176644</v>
      </c>
      <c r="D32" s="40">
        <v>130916</v>
      </c>
      <c r="E32" s="41">
        <f t="shared" si="1"/>
        <v>45728</v>
      </c>
      <c r="F32" s="42">
        <f t="shared" si="0"/>
        <v>0.2588709494803107</v>
      </c>
      <c r="I32" s="38"/>
    </row>
    <row r="33" spans="1:17" x14ac:dyDescent="0.25">
      <c r="B33" s="6" t="s">
        <v>29</v>
      </c>
      <c r="C33" s="39">
        <v>1700000</v>
      </c>
      <c r="D33" s="40">
        <v>1745722</v>
      </c>
      <c r="E33" s="41">
        <f t="shared" si="1"/>
        <v>-45722</v>
      </c>
      <c r="F33" s="42">
        <f t="shared" si="0"/>
        <v>-2.6895294117647059E-2</v>
      </c>
      <c r="I33" s="38"/>
    </row>
    <row r="34" spans="1:17" x14ac:dyDescent="0.25">
      <c r="A34" s="43"/>
      <c r="B34" s="6" t="s">
        <v>30</v>
      </c>
      <c r="C34" s="39">
        <v>85049</v>
      </c>
      <c r="D34" s="40">
        <v>85049</v>
      </c>
      <c r="E34" s="41">
        <f t="shared" si="1"/>
        <v>0</v>
      </c>
      <c r="F34" s="42">
        <f t="shared" si="0"/>
        <v>0</v>
      </c>
      <c r="I34" s="38"/>
    </row>
    <row r="35" spans="1:17" ht="15.75" thickBot="1" x14ac:dyDescent="0.3">
      <c r="B35" s="6" t="s">
        <v>31</v>
      </c>
      <c r="C35" s="44">
        <v>81013</v>
      </c>
      <c r="D35" s="45">
        <v>81013</v>
      </c>
      <c r="E35" s="46">
        <f>C35-D35</f>
        <v>0</v>
      </c>
      <c r="F35" s="47">
        <f t="shared" si="0"/>
        <v>0</v>
      </c>
      <c r="I35" s="38"/>
    </row>
    <row r="37" spans="1:17" ht="15.75" thickBot="1" x14ac:dyDescent="0.3">
      <c r="B37" s="27" t="s">
        <v>32</v>
      </c>
      <c r="C37" s="28">
        <f>SUM(C17:C35)</f>
        <v>52927292</v>
      </c>
      <c r="D37" s="28">
        <f>SUM(D17:D35)</f>
        <v>47685952</v>
      </c>
      <c r="E37" s="28">
        <f>C37-D37</f>
        <v>5241340</v>
      </c>
      <c r="F37" s="29">
        <f t="shared" si="0"/>
        <v>9.9029060470352426E-2</v>
      </c>
    </row>
    <row r="38" spans="1:17" ht="15.75" thickTop="1" x14ac:dyDescent="0.25">
      <c r="B38" s="48"/>
      <c r="C38" s="49"/>
      <c r="D38" s="49"/>
      <c r="E38" s="49"/>
      <c r="F38" s="50"/>
    </row>
    <row r="39" spans="1:17" ht="15.75" thickBot="1" x14ac:dyDescent="0.3">
      <c r="B39" s="51" t="s">
        <v>33</v>
      </c>
      <c r="C39" s="52">
        <f>C12-C37</f>
        <v>253566.9999999702</v>
      </c>
      <c r="D39" s="52">
        <f>D12-D37</f>
        <v>-4216071</v>
      </c>
      <c r="E39" s="52">
        <f>E12-E37</f>
        <v>4469637.9999999702</v>
      </c>
      <c r="F39" s="66">
        <f t="shared" si="0"/>
        <v>17.627049261143981</v>
      </c>
      <c r="G39" s="54"/>
      <c r="H39" s="54"/>
      <c r="I39" s="54"/>
      <c r="J39" s="55"/>
      <c r="K39" s="55"/>
      <c r="L39" s="54"/>
      <c r="M39" s="54"/>
      <c r="N39" s="54"/>
      <c r="O39" s="54"/>
      <c r="P39" s="54"/>
      <c r="Q39" s="54"/>
    </row>
    <row r="40" spans="1:17" ht="15.75" thickTop="1" x14ac:dyDescent="0.25">
      <c r="B40" s="48"/>
      <c r="C40" s="49"/>
      <c r="D40" s="49"/>
      <c r="E40" s="49"/>
      <c r="F40" s="50"/>
    </row>
    <row r="41" spans="1:17" hidden="1" x14ac:dyDescent="0.25">
      <c r="B41" s="48"/>
      <c r="C41" s="49"/>
      <c r="D41" s="49"/>
      <c r="E41" s="49"/>
      <c r="F41" s="50"/>
    </row>
    <row r="42" spans="1:17" ht="15.75" hidden="1" thickBot="1" x14ac:dyDescent="0.3">
      <c r="B42" s="27" t="s">
        <v>34</v>
      </c>
      <c r="C42" s="27" t="s">
        <v>35</v>
      </c>
      <c r="D42" s="27" t="s">
        <v>36</v>
      </c>
      <c r="E42" s="27"/>
      <c r="F42" s="27"/>
    </row>
    <row r="43" spans="1:17" hidden="1" x14ac:dyDescent="0.25"/>
    <row r="44" spans="1:17" hidden="1" x14ac:dyDescent="0.25">
      <c r="B44" s="33" t="s">
        <v>37</v>
      </c>
    </row>
    <row r="45" spans="1:17" hidden="1" x14ac:dyDescent="0.25">
      <c r="B45" s="56" t="s">
        <v>38</v>
      </c>
      <c r="E45" s="33">
        <v>0</v>
      </c>
      <c r="F45" s="13">
        <v>0</v>
      </c>
    </row>
    <row r="46" spans="1:17" hidden="1" x14ac:dyDescent="0.25">
      <c r="B46" s="56" t="s">
        <v>39</v>
      </c>
      <c r="D46" s="33">
        <v>2500000</v>
      </c>
      <c r="E46" s="33">
        <v>0</v>
      </c>
      <c r="F46" s="13">
        <v>0</v>
      </c>
    </row>
    <row r="47" spans="1:17" hidden="1" x14ac:dyDescent="0.25">
      <c r="B47" s="56" t="s">
        <v>40</v>
      </c>
      <c r="E47" s="33">
        <v>0</v>
      </c>
      <c r="F47" s="13">
        <v>0</v>
      </c>
    </row>
    <row r="48" spans="1:17" hidden="1" x14ac:dyDescent="0.25">
      <c r="B48" s="56" t="s">
        <v>41</v>
      </c>
      <c r="E48" s="33">
        <v>0</v>
      </c>
      <c r="F48" s="13">
        <v>0</v>
      </c>
    </row>
    <row r="49" spans="2:16" hidden="1" x14ac:dyDescent="0.25">
      <c r="B49" s="56" t="s">
        <v>42</v>
      </c>
      <c r="E49" s="33">
        <v>0</v>
      </c>
      <c r="F49" s="13">
        <v>0</v>
      </c>
    </row>
    <row r="50" spans="2:16" hidden="1" x14ac:dyDescent="0.25">
      <c r="D50" s="33">
        <f>SUM(D45:D49)</f>
        <v>2500000</v>
      </c>
      <c r="E50" s="33">
        <f>SUM(E45:E49)</f>
        <v>0</v>
      </c>
      <c r="F50" s="13">
        <v>0</v>
      </c>
    </row>
    <row r="51" spans="2:16" ht="15.75" hidden="1" thickBot="1" x14ac:dyDescent="0.3">
      <c r="B51" s="27" t="s">
        <v>43</v>
      </c>
      <c r="C51" s="28">
        <f>C37-C50</f>
        <v>52927292</v>
      </c>
      <c r="D51" s="28">
        <f>D37-D50</f>
        <v>45185952</v>
      </c>
      <c r="E51" s="28">
        <f>E37-E50</f>
        <v>5241340</v>
      </c>
      <c r="F51" s="57">
        <f>(C51-D51)/C51</f>
        <v>0.14626367054637898</v>
      </c>
    </row>
    <row r="52" spans="2:16" hidden="1" x14ac:dyDescent="0.25"/>
    <row r="53" spans="2:16" ht="15.75" hidden="1" thickBot="1" x14ac:dyDescent="0.3">
      <c r="B53" s="51" t="s">
        <v>33</v>
      </c>
      <c r="C53" s="58">
        <f>C12-C51</f>
        <v>253566.9999999702</v>
      </c>
      <c r="D53" s="58">
        <f>D12-D51</f>
        <v>-1716071</v>
      </c>
      <c r="E53" s="58">
        <f>E25-E51</f>
        <v>-5028410</v>
      </c>
      <c r="F53" s="53">
        <f>(C53-D53)/C53</f>
        <v>7.7677221405001502</v>
      </c>
    </row>
    <row r="54" spans="2:16" hidden="1" x14ac:dyDescent="0.25">
      <c r="D54" s="59"/>
      <c r="E54" s="59"/>
    </row>
    <row r="56" spans="2:16" x14ac:dyDescent="0.25">
      <c r="B56" s="33" t="s">
        <v>44</v>
      </c>
      <c r="C56" s="33">
        <f>D58</f>
        <v>8699012</v>
      </c>
      <c r="D56" s="33">
        <v>12915083</v>
      </c>
    </row>
    <row r="57" spans="2:16" x14ac:dyDescent="0.25">
      <c r="B57" s="33" t="s">
        <v>45</v>
      </c>
      <c r="C57" s="33">
        <f>C39</f>
        <v>253566.9999999702</v>
      </c>
      <c r="D57" s="33">
        <f>D39</f>
        <v>-4216071</v>
      </c>
      <c r="G57" s="60"/>
      <c r="H57" s="60"/>
      <c r="I57" s="60"/>
      <c r="J57" s="60"/>
      <c r="K57" s="60"/>
      <c r="L57" s="60"/>
      <c r="M57" s="60"/>
      <c r="N57" s="60"/>
      <c r="O57" s="60"/>
      <c r="P57" s="61"/>
    </row>
    <row r="58" spans="2:16" ht="15.75" thickBot="1" x14ac:dyDescent="0.3">
      <c r="B58" s="62" t="s">
        <v>46</v>
      </c>
      <c r="C58" s="63">
        <f>C56+C57</f>
        <v>8952578.9999999702</v>
      </c>
      <c r="D58" s="63">
        <f>D56+D57</f>
        <v>8699012</v>
      </c>
      <c r="E58" s="64"/>
      <c r="F58" s="64"/>
    </row>
    <row r="60" spans="2:16" x14ac:dyDescent="0.25">
      <c r="B60" s="3" t="s">
        <v>47</v>
      </c>
      <c r="C60" s="65">
        <f>C58/((C37)/365)</f>
        <v>61.73925042301407</v>
      </c>
      <c r="D60" s="65">
        <f>D58/(D37/365)</f>
        <v>66.584376463743453</v>
      </c>
      <c r="E60" s="65"/>
      <c r="F60" s="65"/>
      <c r="G60" s="65"/>
      <c r="H60" s="65"/>
      <c r="I60" s="65"/>
      <c r="J60" s="4"/>
      <c r="K60" s="4"/>
      <c r="L60" s="65"/>
      <c r="M60" s="65"/>
      <c r="N60" s="65"/>
      <c r="O60" s="65"/>
    </row>
    <row r="61" spans="2:16" x14ac:dyDescent="0.25">
      <c r="B61" s="3" t="s">
        <v>48</v>
      </c>
      <c r="C61" s="65">
        <f>C58/(C37/12)</f>
        <v>2.0297835755511473</v>
      </c>
      <c r="D61" s="65">
        <f>D58/(D37/12)</f>
        <v>2.1890753905888256</v>
      </c>
      <c r="E61" s="65"/>
      <c r="F61" s="65"/>
      <c r="G61" s="65"/>
      <c r="H61" s="65"/>
      <c r="I61" s="65"/>
      <c r="J61" s="4"/>
      <c r="K61" s="4"/>
      <c r="L61" s="65"/>
      <c r="M61" s="65"/>
      <c r="N61" s="65"/>
      <c r="O61" s="65"/>
    </row>
  </sheetData>
  <mergeCells count="4">
    <mergeCell ref="B1:F1"/>
    <mergeCell ref="B2:F2"/>
    <mergeCell ref="B3:F3"/>
    <mergeCell ref="B4:F4"/>
  </mergeCells>
  <conditionalFormatting sqref="C53:F53">
    <cfRule type="cellIs" dxfId="3" priority="1" operator="notEqual">
      <formula>0</formula>
    </cfRule>
  </conditionalFormatting>
  <conditionalFormatting sqref="C39:Q39">
    <cfRule type="cellIs" dxfId="2" priority="2" operator="notEqual">
      <formula>0</formula>
    </cfRule>
  </conditionalFormatting>
  <printOptions horizontalCentered="1" gridLines="1"/>
  <pageMargins left="0.75" right="0.75" top="1.5" bottom="0.5" header="0.5" footer="0.75"/>
  <pageSetup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F9B0E-4FBE-45D2-BAD1-93A8BAD58296}">
  <dimension ref="C1:L213"/>
  <sheetViews>
    <sheetView view="pageBreakPreview" zoomScale="60" zoomScaleNormal="100" workbookViewId="0">
      <selection activeCell="C1" sqref="C1"/>
    </sheetView>
  </sheetViews>
  <sheetFormatPr defaultColWidth="9.140625" defaultRowHeight="15" x14ac:dyDescent="0.25"/>
  <cols>
    <col min="1" max="3" width="9.140625" style="1"/>
    <col min="4" max="4" width="27.85546875" style="1" customWidth="1"/>
    <col min="5" max="6" width="19" style="33" customWidth="1"/>
    <col min="7" max="7" width="15" style="1" customWidth="1"/>
    <col min="8" max="8" width="11.28515625" style="69" customWidth="1"/>
    <col min="9" max="9" width="9.140625" style="61"/>
    <col min="10" max="16384" width="9.140625" style="1"/>
  </cols>
  <sheetData>
    <row r="1" spans="4:8" ht="45" x14ac:dyDescent="0.25">
      <c r="D1" s="6" t="s">
        <v>52</v>
      </c>
      <c r="E1" s="8" t="s">
        <v>5</v>
      </c>
      <c r="F1" s="8" t="s">
        <v>6</v>
      </c>
      <c r="G1" s="67" t="s">
        <v>53</v>
      </c>
      <c r="H1" s="68" t="s">
        <v>8</v>
      </c>
    </row>
    <row r="2" spans="4:8" x14ac:dyDescent="0.25">
      <c r="D2" s="6"/>
      <c r="E2" s="31"/>
      <c r="F2" s="31"/>
    </row>
    <row r="3" spans="4:8" ht="15.75" thickBot="1" x14ac:dyDescent="0.3">
      <c r="D3" s="6" t="s">
        <v>54</v>
      </c>
    </row>
    <row r="4" spans="4:8" x14ac:dyDescent="0.25">
      <c r="D4" s="70" t="s">
        <v>55</v>
      </c>
      <c r="E4" s="71">
        <v>26800287</v>
      </c>
      <c r="F4" s="72">
        <v>22842128</v>
      </c>
      <c r="G4" s="73">
        <f t="shared" ref="G4:G10" si="0">E4-F4</f>
        <v>3958159</v>
      </c>
      <c r="H4" s="74">
        <f>IFERROR((E4-F4)/F4,0)</f>
        <v>0.17328328604060006</v>
      </c>
    </row>
    <row r="5" spans="4:8" x14ac:dyDescent="0.25">
      <c r="D5" s="70" t="s">
        <v>56</v>
      </c>
      <c r="E5" s="75">
        <v>189735</v>
      </c>
      <c r="F5" s="76">
        <v>182494</v>
      </c>
      <c r="G5" s="77">
        <f t="shared" si="0"/>
        <v>7241</v>
      </c>
      <c r="H5" s="78">
        <f t="shared" ref="H5:H10" si="1">IFERROR((E5-F5)/F5,0)</f>
        <v>3.9678016811511611E-2</v>
      </c>
    </row>
    <row r="6" spans="4:8" x14ac:dyDescent="0.25">
      <c r="D6" s="70" t="s">
        <v>57</v>
      </c>
      <c r="E6" s="75">
        <v>310431</v>
      </c>
      <c r="F6" s="76">
        <v>274271</v>
      </c>
      <c r="G6" s="77">
        <f t="shared" si="0"/>
        <v>36160</v>
      </c>
      <c r="H6" s="78">
        <f t="shared" si="1"/>
        <v>0.13184040602178138</v>
      </c>
    </row>
    <row r="7" spans="4:8" x14ac:dyDescent="0.25">
      <c r="D7" s="70" t="s">
        <v>58</v>
      </c>
      <c r="E7" s="75">
        <v>17584</v>
      </c>
      <c r="F7" s="76">
        <v>17584</v>
      </c>
      <c r="G7" s="77">
        <f t="shared" si="0"/>
        <v>0</v>
      </c>
      <c r="H7" s="78">
        <f t="shared" si="1"/>
        <v>0</v>
      </c>
    </row>
    <row r="8" spans="4:8" x14ac:dyDescent="0.25">
      <c r="D8" s="70" t="s">
        <v>59</v>
      </c>
      <c r="E8" s="75">
        <v>0</v>
      </c>
      <c r="F8" s="76">
        <v>0</v>
      </c>
      <c r="G8" s="77">
        <f t="shared" si="0"/>
        <v>0</v>
      </c>
      <c r="H8" s="78">
        <f t="shared" si="1"/>
        <v>0</v>
      </c>
    </row>
    <row r="9" spans="4:8" ht="15.75" thickBot="1" x14ac:dyDescent="0.3">
      <c r="D9" s="70" t="s">
        <v>60</v>
      </c>
      <c r="E9" s="79">
        <v>0</v>
      </c>
      <c r="F9" s="80">
        <v>0</v>
      </c>
      <c r="G9" s="81">
        <f t="shared" si="0"/>
        <v>0</v>
      </c>
      <c r="H9" s="82">
        <f t="shared" si="1"/>
        <v>0</v>
      </c>
    </row>
    <row r="10" spans="4:8" ht="15.75" thickBot="1" x14ac:dyDescent="0.3">
      <c r="D10" s="83" t="s">
        <v>61</v>
      </c>
      <c r="E10" s="84">
        <f>SUBTOTAL(9,E4:E9)</f>
        <v>27318037</v>
      </c>
      <c r="F10" s="84">
        <f>SUBTOTAL(9,F4:F9)</f>
        <v>23316477</v>
      </c>
      <c r="G10" s="85">
        <f t="shared" si="0"/>
        <v>4001560</v>
      </c>
      <c r="H10" s="86">
        <f t="shared" si="1"/>
        <v>0.17161940888411228</v>
      </c>
    </row>
    <row r="11" spans="4:8" ht="15.75" thickTop="1" x14ac:dyDescent="0.25"/>
    <row r="13" spans="4:8" ht="15.75" thickBot="1" x14ac:dyDescent="0.3">
      <c r="D13" s="6" t="s">
        <v>63</v>
      </c>
    </row>
    <row r="14" spans="4:8" x14ac:dyDescent="0.25">
      <c r="D14" s="70" t="s">
        <v>55</v>
      </c>
      <c r="E14" s="71">
        <v>401279</v>
      </c>
      <c r="F14" s="72">
        <v>392426</v>
      </c>
      <c r="G14" s="73">
        <f t="shared" ref="G14:G20" si="2">E14-F14</f>
        <v>8853</v>
      </c>
      <c r="H14" s="74">
        <f t="shared" ref="H14:H20" si="3">IFERROR((E14-F14)/F14,0)</f>
        <v>2.2559667300331782E-2</v>
      </c>
    </row>
    <row r="15" spans="4:8" x14ac:dyDescent="0.25">
      <c r="D15" s="70" t="s">
        <v>56</v>
      </c>
      <c r="E15" s="75">
        <v>0</v>
      </c>
      <c r="F15" s="76">
        <v>0</v>
      </c>
      <c r="G15" s="77">
        <f t="shared" si="2"/>
        <v>0</v>
      </c>
      <c r="H15" s="78">
        <f t="shared" si="3"/>
        <v>0</v>
      </c>
    </row>
    <row r="16" spans="4:8" x14ac:dyDescent="0.25">
      <c r="D16" s="70" t="s">
        <v>57</v>
      </c>
      <c r="E16" s="75">
        <v>11530</v>
      </c>
      <c r="F16" s="76">
        <v>12070</v>
      </c>
      <c r="G16" s="77">
        <f t="shared" si="2"/>
        <v>-540</v>
      </c>
      <c r="H16" s="78">
        <f t="shared" si="3"/>
        <v>-4.4739022369511182E-2</v>
      </c>
    </row>
    <row r="17" spans="3:12" x14ac:dyDescent="0.25">
      <c r="D17" s="70" t="s">
        <v>58</v>
      </c>
      <c r="E17" s="75">
        <v>0</v>
      </c>
      <c r="F17" s="76">
        <v>0</v>
      </c>
      <c r="G17" s="77">
        <f t="shared" si="2"/>
        <v>0</v>
      </c>
      <c r="H17" s="78">
        <f t="shared" si="3"/>
        <v>0</v>
      </c>
    </row>
    <row r="18" spans="3:12" x14ac:dyDescent="0.25">
      <c r="D18" s="70" t="s">
        <v>59</v>
      </c>
      <c r="E18" s="75">
        <v>0</v>
      </c>
      <c r="F18" s="76">
        <v>0</v>
      </c>
      <c r="G18" s="77">
        <f t="shared" si="2"/>
        <v>0</v>
      </c>
      <c r="H18" s="78">
        <f t="shared" si="3"/>
        <v>0</v>
      </c>
    </row>
    <row r="19" spans="3:12" ht="15.75" thickBot="1" x14ac:dyDescent="0.3">
      <c r="D19" s="70" t="s">
        <v>60</v>
      </c>
      <c r="E19" s="79">
        <v>0</v>
      </c>
      <c r="F19" s="80">
        <v>0</v>
      </c>
      <c r="G19" s="81">
        <f t="shared" si="2"/>
        <v>0</v>
      </c>
      <c r="H19" s="82">
        <f t="shared" si="3"/>
        <v>0</v>
      </c>
    </row>
    <row r="20" spans="3:12" ht="15.75" thickBot="1" x14ac:dyDescent="0.3">
      <c r="D20" s="83" t="s">
        <v>64</v>
      </c>
      <c r="E20" s="84">
        <f>SUBTOTAL(9,E14:E19)</f>
        <v>412809</v>
      </c>
      <c r="F20" s="84">
        <f>SUBTOTAL(9,F14:F19)</f>
        <v>404496</v>
      </c>
      <c r="G20" s="85">
        <f t="shared" si="2"/>
        <v>8313</v>
      </c>
      <c r="H20" s="86">
        <f t="shared" si="3"/>
        <v>2.0551501127328824E-2</v>
      </c>
    </row>
    <row r="21" spans="3:12" s="61" customFormat="1" ht="15.75" thickTop="1" x14ac:dyDescent="0.25">
      <c r="C21" s="1"/>
      <c r="E21" s="40"/>
      <c r="F21" s="40"/>
      <c r="H21" s="87"/>
      <c r="L21" s="88"/>
    </row>
    <row r="22" spans="3:12" s="61" customFormat="1" x14ac:dyDescent="0.25">
      <c r="C22" s="1"/>
      <c r="D22" s="70"/>
      <c r="E22" s="40"/>
      <c r="F22" s="40"/>
      <c r="H22" s="87"/>
      <c r="L22" s="88"/>
    </row>
    <row r="23" spans="3:12" ht="15.75" thickBot="1" x14ac:dyDescent="0.3">
      <c r="D23" s="6" t="s">
        <v>65</v>
      </c>
    </row>
    <row r="24" spans="3:12" x14ac:dyDescent="0.25">
      <c r="D24" s="70" t="s">
        <v>55</v>
      </c>
      <c r="E24" s="71">
        <v>1101747</v>
      </c>
      <c r="F24" s="72">
        <v>1096424</v>
      </c>
      <c r="G24" s="73">
        <f t="shared" ref="G24:G30" si="4">E24-F24</f>
        <v>5323</v>
      </c>
      <c r="H24" s="74">
        <f t="shared" ref="H24:H30" si="5">IFERROR((E24-F24)/F24,0)</f>
        <v>4.8548736620139653E-3</v>
      </c>
    </row>
    <row r="25" spans="3:12" x14ac:dyDescent="0.25">
      <c r="D25" s="70" t="s">
        <v>56</v>
      </c>
      <c r="E25" s="75">
        <v>20700</v>
      </c>
      <c r="F25" s="76">
        <v>20700</v>
      </c>
      <c r="G25" s="77">
        <f t="shared" si="4"/>
        <v>0</v>
      </c>
      <c r="H25" s="78">
        <f t="shared" si="5"/>
        <v>0</v>
      </c>
    </row>
    <row r="26" spans="3:12" x14ac:dyDescent="0.25">
      <c r="D26" s="70" t="s">
        <v>57</v>
      </c>
      <c r="E26" s="75">
        <v>15500</v>
      </c>
      <c r="F26" s="76">
        <v>15500</v>
      </c>
      <c r="G26" s="77">
        <f t="shared" si="4"/>
        <v>0</v>
      </c>
      <c r="H26" s="78">
        <f t="shared" si="5"/>
        <v>0</v>
      </c>
    </row>
    <row r="27" spans="3:12" x14ac:dyDescent="0.25">
      <c r="D27" s="70" t="s">
        <v>58</v>
      </c>
      <c r="E27" s="75">
        <v>23600</v>
      </c>
      <c r="F27" s="76">
        <v>24260</v>
      </c>
      <c r="G27" s="77">
        <f t="shared" si="4"/>
        <v>-660</v>
      </c>
      <c r="H27" s="78">
        <f t="shared" si="5"/>
        <v>-2.720527617477329E-2</v>
      </c>
    </row>
    <row r="28" spans="3:12" x14ac:dyDescent="0.25">
      <c r="D28" s="70" t="s">
        <v>59</v>
      </c>
      <c r="E28" s="75">
        <v>0</v>
      </c>
      <c r="F28" s="76">
        <v>0</v>
      </c>
      <c r="G28" s="77">
        <f t="shared" si="4"/>
        <v>0</v>
      </c>
      <c r="H28" s="78">
        <f t="shared" si="5"/>
        <v>0</v>
      </c>
    </row>
    <row r="29" spans="3:12" ht="15.75" thickBot="1" x14ac:dyDescent="0.3">
      <c r="D29" s="70" t="s">
        <v>60</v>
      </c>
      <c r="E29" s="79">
        <v>0</v>
      </c>
      <c r="F29" s="80">
        <v>0</v>
      </c>
      <c r="G29" s="81">
        <f t="shared" si="4"/>
        <v>0</v>
      </c>
      <c r="H29" s="82">
        <f t="shared" si="5"/>
        <v>0</v>
      </c>
    </row>
    <row r="30" spans="3:12" ht="15.75" thickBot="1" x14ac:dyDescent="0.3">
      <c r="D30" s="83" t="s">
        <v>66</v>
      </c>
      <c r="E30" s="84">
        <f>SUBTOTAL(9,E24:E29)</f>
        <v>1161547</v>
      </c>
      <c r="F30" s="84">
        <f>SUBTOTAL(9,F24:F29)</f>
        <v>1156884</v>
      </c>
      <c r="G30" s="85">
        <f t="shared" si="4"/>
        <v>4663</v>
      </c>
      <c r="H30" s="86">
        <f t="shared" si="5"/>
        <v>4.0306547588176518E-3</v>
      </c>
    </row>
    <row r="31" spans="3:12" s="61" customFormat="1" ht="15.75" thickTop="1" x14ac:dyDescent="0.25">
      <c r="C31" s="1"/>
      <c r="D31" s="70"/>
      <c r="E31" s="40"/>
      <c r="F31" s="40"/>
      <c r="H31" s="87"/>
      <c r="L31" s="88"/>
    </row>
    <row r="32" spans="3:12" s="61" customFormat="1" x14ac:dyDescent="0.25">
      <c r="C32" s="1"/>
      <c r="E32" s="40"/>
      <c r="F32" s="40"/>
      <c r="G32" s="89"/>
      <c r="H32" s="87"/>
      <c r="L32" s="88"/>
    </row>
    <row r="33" spans="3:12" ht="15.75" thickBot="1" x14ac:dyDescent="0.3">
      <c r="D33" s="6" t="s">
        <v>67</v>
      </c>
    </row>
    <row r="34" spans="3:12" x14ac:dyDescent="0.25">
      <c r="D34" s="70" t="s">
        <v>55</v>
      </c>
      <c r="E34" s="71">
        <v>431750</v>
      </c>
      <c r="F34" s="72">
        <v>232707</v>
      </c>
      <c r="G34" s="73">
        <f t="shared" ref="G34:G40" si="6">E34-F34</f>
        <v>199043</v>
      </c>
      <c r="H34" s="74">
        <f t="shared" ref="H34:H40" si="7">IFERROR((E34-F34)/F34,0)</f>
        <v>0.85533739853120017</v>
      </c>
    </row>
    <row r="35" spans="3:12" x14ac:dyDescent="0.25">
      <c r="D35" s="70" t="s">
        <v>56</v>
      </c>
      <c r="E35" s="75">
        <v>0</v>
      </c>
      <c r="F35" s="76">
        <v>0</v>
      </c>
      <c r="G35" s="77">
        <f t="shared" si="6"/>
        <v>0</v>
      </c>
      <c r="H35" s="78">
        <f t="shared" si="7"/>
        <v>0</v>
      </c>
    </row>
    <row r="36" spans="3:12" x14ac:dyDescent="0.25">
      <c r="D36" s="70" t="s">
        <v>57</v>
      </c>
      <c r="E36" s="75">
        <v>20500</v>
      </c>
      <c r="F36" s="76">
        <v>20500</v>
      </c>
      <c r="G36" s="77">
        <f t="shared" si="6"/>
        <v>0</v>
      </c>
      <c r="H36" s="78">
        <f t="shared" si="7"/>
        <v>0</v>
      </c>
    </row>
    <row r="37" spans="3:12" x14ac:dyDescent="0.25">
      <c r="D37" s="70" t="s">
        <v>58</v>
      </c>
      <c r="E37" s="75">
        <v>7885</v>
      </c>
      <c r="F37" s="76">
        <v>5885</v>
      </c>
      <c r="G37" s="77">
        <f t="shared" si="6"/>
        <v>2000</v>
      </c>
      <c r="H37" s="78">
        <f t="shared" si="7"/>
        <v>0.33984706881903143</v>
      </c>
    </row>
    <row r="38" spans="3:12" x14ac:dyDescent="0.25">
      <c r="D38" s="70" t="s">
        <v>59</v>
      </c>
      <c r="E38" s="75">
        <v>0</v>
      </c>
      <c r="F38" s="76">
        <v>0</v>
      </c>
      <c r="G38" s="77">
        <f t="shared" si="6"/>
        <v>0</v>
      </c>
      <c r="H38" s="78">
        <f t="shared" si="7"/>
        <v>0</v>
      </c>
    </row>
    <row r="39" spans="3:12" ht="15.75" thickBot="1" x14ac:dyDescent="0.3">
      <c r="D39" s="70" t="s">
        <v>60</v>
      </c>
      <c r="E39" s="79">
        <v>0</v>
      </c>
      <c r="F39" s="80">
        <v>0</v>
      </c>
      <c r="G39" s="81">
        <f t="shared" si="6"/>
        <v>0</v>
      </c>
      <c r="H39" s="82">
        <f t="shared" si="7"/>
        <v>0</v>
      </c>
    </row>
    <row r="40" spans="3:12" ht="15.75" thickBot="1" x14ac:dyDescent="0.3">
      <c r="D40" s="83" t="s">
        <v>68</v>
      </c>
      <c r="E40" s="84">
        <f>SUBTOTAL(9,E34:E39)</f>
        <v>460135</v>
      </c>
      <c r="F40" s="84">
        <f>SUBTOTAL(9,F34:F39)</f>
        <v>259092</v>
      </c>
      <c r="G40" s="85">
        <f t="shared" si="6"/>
        <v>201043</v>
      </c>
      <c r="H40" s="86">
        <f t="shared" si="7"/>
        <v>0.77595217142945361</v>
      </c>
    </row>
    <row r="41" spans="3:12" s="61" customFormat="1" ht="15.75" thickTop="1" x14ac:dyDescent="0.25">
      <c r="C41" s="1"/>
      <c r="D41" s="70"/>
      <c r="E41" s="40"/>
      <c r="F41" s="40"/>
      <c r="H41" s="87"/>
      <c r="L41" s="88"/>
    </row>
    <row r="42" spans="3:12" s="61" customFormat="1" x14ac:dyDescent="0.25">
      <c r="C42" s="1"/>
      <c r="E42" s="40"/>
      <c r="F42" s="40"/>
      <c r="G42" s="89"/>
      <c r="H42" s="87"/>
      <c r="L42" s="88"/>
    </row>
    <row r="43" spans="3:12" ht="15.75" thickBot="1" x14ac:dyDescent="0.3">
      <c r="D43" s="6" t="s">
        <v>69</v>
      </c>
    </row>
    <row r="44" spans="3:12" x14ac:dyDescent="0.25">
      <c r="D44" s="70" t="s">
        <v>55</v>
      </c>
      <c r="E44" s="71">
        <v>2778658</v>
      </c>
      <c r="F44" s="72">
        <v>2484835</v>
      </c>
      <c r="G44" s="73">
        <f t="shared" ref="G44:G50" si="8">E44-F44</f>
        <v>293823</v>
      </c>
      <c r="H44" s="74">
        <f t="shared" ref="H44:H50" si="9">IFERROR((E44-F44)/F44,0)</f>
        <v>0.11824648316689036</v>
      </c>
    </row>
    <row r="45" spans="3:12" x14ac:dyDescent="0.25">
      <c r="D45" s="70" t="s">
        <v>56</v>
      </c>
      <c r="E45" s="75">
        <v>8848</v>
      </c>
      <c r="F45" s="76">
        <v>8848</v>
      </c>
      <c r="G45" s="77">
        <f t="shared" si="8"/>
        <v>0</v>
      </c>
      <c r="H45" s="78">
        <f t="shared" si="9"/>
        <v>0</v>
      </c>
    </row>
    <row r="46" spans="3:12" x14ac:dyDescent="0.25">
      <c r="D46" s="70" t="s">
        <v>57</v>
      </c>
      <c r="E46" s="75">
        <v>9950</v>
      </c>
      <c r="F46" s="76">
        <v>9950</v>
      </c>
      <c r="G46" s="77">
        <f t="shared" si="8"/>
        <v>0</v>
      </c>
      <c r="H46" s="78">
        <f t="shared" si="9"/>
        <v>0</v>
      </c>
    </row>
    <row r="47" spans="3:12" x14ac:dyDescent="0.25">
      <c r="D47" s="70" t="s">
        <v>58</v>
      </c>
      <c r="E47" s="75">
        <v>11900</v>
      </c>
      <c r="F47" s="76">
        <v>11900</v>
      </c>
      <c r="G47" s="77">
        <f t="shared" si="8"/>
        <v>0</v>
      </c>
      <c r="H47" s="78">
        <f t="shared" si="9"/>
        <v>0</v>
      </c>
    </row>
    <row r="48" spans="3:12" x14ac:dyDescent="0.25">
      <c r="D48" s="70" t="s">
        <v>59</v>
      </c>
      <c r="E48" s="75">
        <v>0</v>
      </c>
      <c r="F48" s="76">
        <v>0</v>
      </c>
      <c r="G48" s="77">
        <f t="shared" si="8"/>
        <v>0</v>
      </c>
      <c r="H48" s="78">
        <f t="shared" si="9"/>
        <v>0</v>
      </c>
    </row>
    <row r="49" spans="3:12" ht="15.75" thickBot="1" x14ac:dyDescent="0.3">
      <c r="D49" s="70" t="s">
        <v>60</v>
      </c>
      <c r="E49" s="79">
        <v>0</v>
      </c>
      <c r="F49" s="80">
        <v>0</v>
      </c>
      <c r="G49" s="81">
        <f t="shared" si="8"/>
        <v>0</v>
      </c>
      <c r="H49" s="82">
        <f t="shared" si="9"/>
        <v>0</v>
      </c>
    </row>
    <row r="50" spans="3:12" ht="15.75" thickBot="1" x14ac:dyDescent="0.3">
      <c r="D50" s="83" t="s">
        <v>70</v>
      </c>
      <c r="E50" s="84">
        <f>SUBTOTAL(9,E44:E49)</f>
        <v>2809356</v>
      </c>
      <c r="F50" s="84">
        <f>SUBTOTAL(9,F44:F49)</f>
        <v>2515533</v>
      </c>
      <c r="G50" s="85">
        <f t="shared" si="8"/>
        <v>293823</v>
      </c>
      <c r="H50" s="86">
        <f t="shared" si="9"/>
        <v>0.1168034766389469</v>
      </c>
    </row>
    <row r="51" spans="3:12" s="61" customFormat="1" ht="15.75" thickTop="1" x14ac:dyDescent="0.25">
      <c r="C51" s="1"/>
      <c r="D51" s="70"/>
      <c r="E51" s="40"/>
      <c r="F51" s="40"/>
      <c r="H51" s="87"/>
      <c r="L51" s="88"/>
    </row>
    <row r="52" spans="3:12" s="61" customFormat="1" x14ac:dyDescent="0.25">
      <c r="C52" s="1"/>
      <c r="E52" s="40"/>
      <c r="F52" s="40"/>
      <c r="G52" s="89"/>
      <c r="H52" s="87"/>
      <c r="L52" s="88"/>
    </row>
    <row r="53" spans="3:12" ht="15.75" thickBot="1" x14ac:dyDescent="0.3">
      <c r="D53" s="6" t="s">
        <v>71</v>
      </c>
    </row>
    <row r="54" spans="3:12" x14ac:dyDescent="0.25">
      <c r="D54" s="70" t="s">
        <v>55</v>
      </c>
      <c r="E54" s="71">
        <v>1174058</v>
      </c>
      <c r="F54" s="72">
        <v>909037</v>
      </c>
      <c r="G54" s="73">
        <f t="shared" ref="G54:G60" si="10">E54-F54</f>
        <v>265021</v>
      </c>
      <c r="H54" s="74">
        <f t="shared" ref="H54:H60" si="11">IFERROR((E54-F54)/F54,0)</f>
        <v>0.29154038834502888</v>
      </c>
    </row>
    <row r="55" spans="3:12" x14ac:dyDescent="0.25">
      <c r="D55" s="70" t="s">
        <v>56</v>
      </c>
      <c r="E55" s="75">
        <v>21446</v>
      </c>
      <c r="F55" s="76">
        <v>21446</v>
      </c>
      <c r="G55" s="77">
        <f t="shared" si="10"/>
        <v>0</v>
      </c>
      <c r="H55" s="78">
        <f t="shared" si="11"/>
        <v>0</v>
      </c>
    </row>
    <row r="56" spans="3:12" x14ac:dyDescent="0.25">
      <c r="D56" s="70" t="s">
        <v>57</v>
      </c>
      <c r="E56" s="75">
        <v>620</v>
      </c>
      <c r="F56" s="76">
        <v>620</v>
      </c>
      <c r="G56" s="77">
        <f t="shared" si="10"/>
        <v>0</v>
      </c>
      <c r="H56" s="78">
        <f t="shared" si="11"/>
        <v>0</v>
      </c>
    </row>
    <row r="57" spans="3:12" x14ac:dyDescent="0.25">
      <c r="D57" s="70" t="s">
        <v>58</v>
      </c>
      <c r="E57" s="75">
        <v>2000</v>
      </c>
      <c r="F57" s="76">
        <v>2000</v>
      </c>
      <c r="G57" s="77">
        <f t="shared" si="10"/>
        <v>0</v>
      </c>
      <c r="H57" s="78">
        <f t="shared" si="11"/>
        <v>0</v>
      </c>
    </row>
    <row r="58" spans="3:12" x14ac:dyDescent="0.25">
      <c r="D58" s="70" t="s">
        <v>59</v>
      </c>
      <c r="E58" s="75">
        <v>0</v>
      </c>
      <c r="F58" s="76">
        <v>0</v>
      </c>
      <c r="G58" s="77">
        <f t="shared" si="10"/>
        <v>0</v>
      </c>
      <c r="H58" s="78">
        <f t="shared" si="11"/>
        <v>0</v>
      </c>
    </row>
    <row r="59" spans="3:12" ht="15.75" thickBot="1" x14ac:dyDescent="0.3">
      <c r="D59" s="70" t="s">
        <v>60</v>
      </c>
      <c r="E59" s="79">
        <v>0</v>
      </c>
      <c r="F59" s="80">
        <v>0</v>
      </c>
      <c r="G59" s="81">
        <f t="shared" si="10"/>
        <v>0</v>
      </c>
      <c r="H59" s="82">
        <f t="shared" si="11"/>
        <v>0</v>
      </c>
    </row>
    <row r="60" spans="3:12" ht="15.75" thickBot="1" x14ac:dyDescent="0.3">
      <c r="D60" s="83" t="s">
        <v>72</v>
      </c>
      <c r="E60" s="84">
        <f>SUBTOTAL(9,E54:E59)</f>
        <v>1198124</v>
      </c>
      <c r="F60" s="84">
        <f>SUBTOTAL(9,F54:F59)</f>
        <v>933103</v>
      </c>
      <c r="G60" s="85">
        <f t="shared" si="10"/>
        <v>265021</v>
      </c>
      <c r="H60" s="86">
        <f t="shared" si="11"/>
        <v>0.28402116379435066</v>
      </c>
    </row>
    <row r="61" spans="3:12" s="61" customFormat="1" ht="15.75" thickTop="1" x14ac:dyDescent="0.25">
      <c r="C61" s="1"/>
      <c r="E61" s="40"/>
      <c r="F61" s="40"/>
      <c r="G61" s="89"/>
      <c r="H61" s="87"/>
      <c r="L61" s="88"/>
    </row>
    <row r="62" spans="3:12" s="61" customFormat="1" x14ac:dyDescent="0.25">
      <c r="C62" s="1"/>
      <c r="E62" s="40"/>
      <c r="F62" s="40"/>
      <c r="G62" s="89"/>
      <c r="H62" s="87"/>
      <c r="L62" s="88"/>
    </row>
    <row r="63" spans="3:12" ht="15.75" thickBot="1" x14ac:dyDescent="0.3">
      <c r="D63" s="6" t="s">
        <v>73</v>
      </c>
    </row>
    <row r="64" spans="3:12" x14ac:dyDescent="0.25">
      <c r="D64" s="70" t="s">
        <v>55</v>
      </c>
      <c r="E64" s="71">
        <v>115076</v>
      </c>
      <c r="F64" s="72">
        <v>114686</v>
      </c>
      <c r="G64" s="73">
        <f t="shared" ref="G64:G70" si="12">E64-F64</f>
        <v>390</v>
      </c>
      <c r="H64" s="74">
        <f t="shared" ref="H64:H70" si="13">IFERROR((E64-F64)/F64,0)</f>
        <v>3.4005894355021537E-3</v>
      </c>
    </row>
    <row r="65" spans="3:12" x14ac:dyDescent="0.25">
      <c r="D65" s="70" t="s">
        <v>56</v>
      </c>
      <c r="E65" s="75">
        <v>0</v>
      </c>
      <c r="F65" s="76">
        <v>0</v>
      </c>
      <c r="G65" s="77">
        <f t="shared" si="12"/>
        <v>0</v>
      </c>
      <c r="H65" s="78">
        <f t="shared" si="13"/>
        <v>0</v>
      </c>
    </row>
    <row r="66" spans="3:12" x14ac:dyDescent="0.25">
      <c r="D66" s="70" t="s">
        <v>57</v>
      </c>
      <c r="E66" s="75">
        <v>0</v>
      </c>
      <c r="F66" s="76">
        <v>0</v>
      </c>
      <c r="G66" s="77">
        <f t="shared" si="12"/>
        <v>0</v>
      </c>
      <c r="H66" s="78">
        <f t="shared" si="13"/>
        <v>0</v>
      </c>
    </row>
    <row r="67" spans="3:12" x14ac:dyDescent="0.25">
      <c r="D67" s="70" t="s">
        <v>58</v>
      </c>
      <c r="E67" s="75">
        <v>1000</v>
      </c>
      <c r="F67" s="76">
        <v>1000</v>
      </c>
      <c r="G67" s="77">
        <f t="shared" si="12"/>
        <v>0</v>
      </c>
      <c r="H67" s="78">
        <f t="shared" si="13"/>
        <v>0</v>
      </c>
    </row>
    <row r="68" spans="3:12" x14ac:dyDescent="0.25">
      <c r="D68" s="70" t="s">
        <v>59</v>
      </c>
      <c r="E68" s="75">
        <v>0</v>
      </c>
      <c r="F68" s="76">
        <v>0</v>
      </c>
      <c r="G68" s="77">
        <f t="shared" si="12"/>
        <v>0</v>
      </c>
      <c r="H68" s="78">
        <f t="shared" si="13"/>
        <v>0</v>
      </c>
    </row>
    <row r="69" spans="3:12" ht="15.75" thickBot="1" x14ac:dyDescent="0.3">
      <c r="D69" s="70" t="s">
        <v>60</v>
      </c>
      <c r="E69" s="79">
        <v>0</v>
      </c>
      <c r="F69" s="80">
        <v>0</v>
      </c>
      <c r="G69" s="81">
        <f t="shared" si="12"/>
        <v>0</v>
      </c>
      <c r="H69" s="82">
        <f t="shared" si="13"/>
        <v>0</v>
      </c>
    </row>
    <row r="70" spans="3:12" ht="15.75" thickBot="1" x14ac:dyDescent="0.3">
      <c r="D70" s="83" t="s">
        <v>74</v>
      </c>
      <c r="E70" s="84">
        <f>SUBTOTAL(9,E64:E69)</f>
        <v>116076</v>
      </c>
      <c r="F70" s="84">
        <f>SUBTOTAL(9,F64:F69)</f>
        <v>115686</v>
      </c>
      <c r="G70" s="85">
        <f t="shared" si="12"/>
        <v>390</v>
      </c>
      <c r="H70" s="86">
        <f t="shared" si="13"/>
        <v>3.3711944401224004E-3</v>
      </c>
    </row>
    <row r="71" spans="3:12" s="61" customFormat="1" ht="15.75" thickTop="1" x14ac:dyDescent="0.25">
      <c r="C71" s="1"/>
      <c r="D71" s="70"/>
      <c r="E71" s="40"/>
      <c r="F71" s="40"/>
      <c r="H71" s="87"/>
      <c r="L71" s="88"/>
    </row>
    <row r="72" spans="3:12" s="61" customFormat="1" x14ac:dyDescent="0.25">
      <c r="C72" s="1"/>
      <c r="E72" s="40"/>
      <c r="F72" s="40"/>
      <c r="G72" s="89"/>
      <c r="H72" s="87"/>
      <c r="L72" s="88"/>
    </row>
    <row r="73" spans="3:12" ht="15.75" thickBot="1" x14ac:dyDescent="0.3">
      <c r="D73" s="6" t="s">
        <v>75</v>
      </c>
    </row>
    <row r="74" spans="3:12" x14ac:dyDescent="0.25">
      <c r="D74" s="70" t="s">
        <v>55</v>
      </c>
      <c r="E74" s="71">
        <v>374473</v>
      </c>
      <c r="F74" s="72">
        <v>365823</v>
      </c>
      <c r="G74" s="73">
        <f t="shared" ref="G74:G80" si="14">E74-F74</f>
        <v>8650</v>
      </c>
      <c r="H74" s="74">
        <f t="shared" ref="H74:H80" si="15">IFERROR((E74-F74)/F74,0)</f>
        <v>2.3645314810714472E-2</v>
      </c>
    </row>
    <row r="75" spans="3:12" x14ac:dyDescent="0.25">
      <c r="D75" s="70" t="s">
        <v>56</v>
      </c>
      <c r="E75" s="75">
        <v>9125</v>
      </c>
      <c r="F75" s="76">
        <v>9125</v>
      </c>
      <c r="G75" s="77">
        <f t="shared" si="14"/>
        <v>0</v>
      </c>
      <c r="H75" s="78">
        <f t="shared" si="15"/>
        <v>0</v>
      </c>
    </row>
    <row r="76" spans="3:12" x14ac:dyDescent="0.25">
      <c r="D76" s="70" t="s">
        <v>57</v>
      </c>
      <c r="E76" s="75">
        <v>10417</v>
      </c>
      <c r="F76" s="76">
        <v>10417</v>
      </c>
      <c r="G76" s="77">
        <f t="shared" si="14"/>
        <v>0</v>
      </c>
      <c r="H76" s="78">
        <f t="shared" si="15"/>
        <v>0</v>
      </c>
    </row>
    <row r="77" spans="3:12" x14ac:dyDescent="0.25">
      <c r="D77" s="70" t="s">
        <v>58</v>
      </c>
      <c r="E77" s="75">
        <v>0</v>
      </c>
      <c r="F77" s="76">
        <v>0</v>
      </c>
      <c r="G77" s="77">
        <f t="shared" si="14"/>
        <v>0</v>
      </c>
      <c r="H77" s="78">
        <f t="shared" si="15"/>
        <v>0</v>
      </c>
    </row>
    <row r="78" spans="3:12" x14ac:dyDescent="0.25">
      <c r="D78" s="70" t="s">
        <v>59</v>
      </c>
      <c r="E78" s="75">
        <v>0</v>
      </c>
      <c r="F78" s="76">
        <v>0</v>
      </c>
      <c r="G78" s="77">
        <f t="shared" si="14"/>
        <v>0</v>
      </c>
      <c r="H78" s="78">
        <f t="shared" si="15"/>
        <v>0</v>
      </c>
    </row>
    <row r="79" spans="3:12" ht="15.75" thickBot="1" x14ac:dyDescent="0.3">
      <c r="D79" s="70" t="s">
        <v>60</v>
      </c>
      <c r="E79" s="79">
        <v>0</v>
      </c>
      <c r="F79" s="80">
        <v>0</v>
      </c>
      <c r="G79" s="81">
        <f t="shared" si="14"/>
        <v>0</v>
      </c>
      <c r="H79" s="82">
        <f t="shared" si="15"/>
        <v>0</v>
      </c>
    </row>
    <row r="80" spans="3:12" ht="15.75" thickBot="1" x14ac:dyDescent="0.3">
      <c r="D80" s="83" t="s">
        <v>76</v>
      </c>
      <c r="E80" s="84">
        <f>SUBTOTAL(9,E74:E79)</f>
        <v>394015</v>
      </c>
      <c r="F80" s="84">
        <f>SUBTOTAL(9,F74:F79)</f>
        <v>385365</v>
      </c>
      <c r="G80" s="85">
        <f t="shared" si="14"/>
        <v>8650</v>
      </c>
      <c r="H80" s="86">
        <f t="shared" si="15"/>
        <v>2.2446252254356258E-2</v>
      </c>
    </row>
    <row r="81" spans="3:12" s="61" customFormat="1" ht="15.75" thickTop="1" x14ac:dyDescent="0.25">
      <c r="C81" s="1"/>
      <c r="D81" s="70"/>
      <c r="E81" s="40"/>
      <c r="F81" s="40"/>
      <c r="H81" s="87"/>
      <c r="L81" s="88"/>
    </row>
    <row r="82" spans="3:12" s="61" customFormat="1" x14ac:dyDescent="0.25">
      <c r="C82" s="1"/>
      <c r="E82" s="40"/>
      <c r="F82" s="40"/>
      <c r="G82" s="89"/>
      <c r="H82" s="87"/>
      <c r="L82" s="88"/>
    </row>
    <row r="83" spans="3:12" ht="15.75" thickBot="1" x14ac:dyDescent="0.3">
      <c r="D83" s="6" t="s">
        <v>77</v>
      </c>
    </row>
    <row r="84" spans="3:12" x14ac:dyDescent="0.25">
      <c r="D84" s="70" t="s">
        <v>55</v>
      </c>
      <c r="E84" s="71">
        <v>2536573</v>
      </c>
      <c r="F84" s="72">
        <v>2398643</v>
      </c>
      <c r="G84" s="73">
        <f t="shared" ref="G84:G90" si="16">E84-F84</f>
        <v>137930</v>
      </c>
      <c r="H84" s="74">
        <f t="shared" ref="H84:H90" si="17">IFERROR((E84-F84)/F84,0)</f>
        <v>5.7503346683937542E-2</v>
      </c>
    </row>
    <row r="85" spans="3:12" x14ac:dyDescent="0.25">
      <c r="D85" s="70" t="s">
        <v>56</v>
      </c>
      <c r="E85" s="75">
        <v>40254</v>
      </c>
      <c r="F85" s="76">
        <v>40254</v>
      </c>
      <c r="G85" s="77">
        <f t="shared" si="16"/>
        <v>0</v>
      </c>
      <c r="H85" s="78">
        <f t="shared" si="17"/>
        <v>0</v>
      </c>
    </row>
    <row r="86" spans="3:12" x14ac:dyDescent="0.25">
      <c r="D86" s="70" t="s">
        <v>57</v>
      </c>
      <c r="E86" s="75">
        <v>395316</v>
      </c>
      <c r="F86" s="76">
        <v>359816</v>
      </c>
      <c r="G86" s="77">
        <f t="shared" si="16"/>
        <v>35500</v>
      </c>
      <c r="H86" s="78">
        <f t="shared" si="17"/>
        <v>9.8661538119483291E-2</v>
      </c>
    </row>
    <row r="87" spans="3:12" x14ac:dyDescent="0.25">
      <c r="D87" s="70" t="s">
        <v>58</v>
      </c>
      <c r="E87" s="75">
        <v>183873</v>
      </c>
      <c r="F87" s="76">
        <v>219373</v>
      </c>
      <c r="G87" s="77">
        <f t="shared" si="16"/>
        <v>-35500</v>
      </c>
      <c r="H87" s="78">
        <f t="shared" si="17"/>
        <v>-0.16182483714951248</v>
      </c>
    </row>
    <row r="88" spans="3:12" x14ac:dyDescent="0.25">
      <c r="D88" s="70" t="s">
        <v>59</v>
      </c>
      <c r="E88" s="75">
        <v>0</v>
      </c>
      <c r="F88" s="76">
        <v>0</v>
      </c>
      <c r="G88" s="77">
        <f t="shared" si="16"/>
        <v>0</v>
      </c>
      <c r="H88" s="78">
        <f t="shared" si="17"/>
        <v>0</v>
      </c>
    </row>
    <row r="89" spans="3:12" ht="15.75" thickBot="1" x14ac:dyDescent="0.3">
      <c r="D89" s="70" t="s">
        <v>60</v>
      </c>
      <c r="E89" s="79">
        <v>75000</v>
      </c>
      <c r="F89" s="80">
        <v>0</v>
      </c>
      <c r="G89" s="81">
        <f t="shared" si="16"/>
        <v>75000</v>
      </c>
      <c r="H89" s="82">
        <f t="shared" si="17"/>
        <v>0</v>
      </c>
    </row>
    <row r="90" spans="3:12" ht="15.75" thickBot="1" x14ac:dyDescent="0.3">
      <c r="D90" s="83" t="s">
        <v>78</v>
      </c>
      <c r="E90" s="84">
        <f>SUBTOTAL(9,E84:E89)</f>
        <v>3231016</v>
      </c>
      <c r="F90" s="84">
        <f>SUBTOTAL(9,F84:F89)</f>
        <v>3018086</v>
      </c>
      <c r="G90" s="85">
        <f t="shared" si="16"/>
        <v>212930</v>
      </c>
      <c r="H90" s="86">
        <f t="shared" si="17"/>
        <v>7.055133617796179E-2</v>
      </c>
    </row>
    <row r="91" spans="3:12" s="61" customFormat="1" ht="15.75" thickTop="1" x14ac:dyDescent="0.25">
      <c r="C91" s="1"/>
      <c r="D91" s="70"/>
      <c r="E91" s="40"/>
      <c r="F91" s="40"/>
      <c r="H91" s="87"/>
      <c r="L91" s="88"/>
    </row>
    <row r="92" spans="3:12" s="61" customFormat="1" x14ac:dyDescent="0.25">
      <c r="C92" s="1"/>
      <c r="E92" s="40"/>
      <c r="F92" s="40"/>
      <c r="G92" s="89"/>
      <c r="H92" s="87"/>
      <c r="L92" s="88"/>
    </row>
    <row r="93" spans="3:12" ht="15.75" thickBot="1" x14ac:dyDescent="0.3">
      <c r="D93" s="6" t="s">
        <v>79</v>
      </c>
    </row>
    <row r="94" spans="3:12" x14ac:dyDescent="0.25">
      <c r="D94" s="70" t="s">
        <v>55</v>
      </c>
      <c r="E94" s="71">
        <v>51687</v>
      </c>
      <c r="F94" s="72">
        <v>45325</v>
      </c>
      <c r="G94" s="73">
        <f t="shared" ref="G94:G100" si="18">E94-F94</f>
        <v>6362</v>
      </c>
      <c r="H94" s="74">
        <f t="shared" ref="H94:H100" si="19">IFERROR((E94-F94)/F94,0)</f>
        <v>0.14036403750689466</v>
      </c>
    </row>
    <row r="95" spans="3:12" x14ac:dyDescent="0.25">
      <c r="D95" s="70" t="s">
        <v>56</v>
      </c>
      <c r="E95" s="75">
        <v>0</v>
      </c>
      <c r="F95" s="76">
        <v>0</v>
      </c>
      <c r="G95" s="77">
        <f t="shared" si="18"/>
        <v>0</v>
      </c>
      <c r="H95" s="78">
        <f t="shared" si="19"/>
        <v>0</v>
      </c>
    </row>
    <row r="96" spans="3:12" x14ac:dyDescent="0.25">
      <c r="D96" s="70" t="s">
        <v>57</v>
      </c>
      <c r="E96" s="75">
        <v>54000</v>
      </c>
      <c r="F96" s="76">
        <v>54000</v>
      </c>
      <c r="G96" s="77">
        <f t="shared" si="18"/>
        <v>0</v>
      </c>
      <c r="H96" s="78">
        <f t="shared" si="19"/>
        <v>0</v>
      </c>
    </row>
    <row r="97" spans="3:12" x14ac:dyDescent="0.25">
      <c r="D97" s="70" t="s">
        <v>58</v>
      </c>
      <c r="E97" s="75">
        <v>0</v>
      </c>
      <c r="F97" s="76">
        <v>0</v>
      </c>
      <c r="G97" s="77">
        <f t="shared" si="18"/>
        <v>0</v>
      </c>
      <c r="H97" s="78">
        <f t="shared" si="19"/>
        <v>0</v>
      </c>
    </row>
    <row r="98" spans="3:12" x14ac:dyDescent="0.25">
      <c r="D98" s="70" t="s">
        <v>59</v>
      </c>
      <c r="E98" s="75">
        <v>0</v>
      </c>
      <c r="F98" s="76">
        <v>0</v>
      </c>
      <c r="G98" s="77">
        <f t="shared" si="18"/>
        <v>0</v>
      </c>
      <c r="H98" s="78">
        <f t="shared" si="19"/>
        <v>0</v>
      </c>
    </row>
    <row r="99" spans="3:12" ht="15.75" thickBot="1" x14ac:dyDescent="0.3">
      <c r="D99" s="70" t="s">
        <v>60</v>
      </c>
      <c r="E99" s="79">
        <v>0</v>
      </c>
      <c r="F99" s="80">
        <v>0</v>
      </c>
      <c r="G99" s="81">
        <f t="shared" si="18"/>
        <v>0</v>
      </c>
      <c r="H99" s="82">
        <f t="shared" si="19"/>
        <v>0</v>
      </c>
    </row>
    <row r="100" spans="3:12" ht="15.75" thickBot="1" x14ac:dyDescent="0.3">
      <c r="D100" s="83" t="s">
        <v>80</v>
      </c>
      <c r="E100" s="84">
        <f>SUBTOTAL(9,E94:E99)</f>
        <v>105687</v>
      </c>
      <c r="F100" s="84">
        <f>SUBTOTAL(9,F94:F99)</f>
        <v>99325</v>
      </c>
      <c r="G100" s="85">
        <f t="shared" si="18"/>
        <v>6362</v>
      </c>
      <c r="H100" s="86">
        <f t="shared" si="19"/>
        <v>6.4052353385351118E-2</v>
      </c>
    </row>
    <row r="101" spans="3:12" s="61" customFormat="1" ht="15.75" thickTop="1" x14ac:dyDescent="0.25">
      <c r="C101" s="1"/>
      <c r="E101" s="40"/>
      <c r="F101" s="40"/>
      <c r="G101" s="89"/>
      <c r="H101" s="87"/>
      <c r="L101" s="88"/>
    </row>
    <row r="102" spans="3:12" s="61" customFormat="1" x14ac:dyDescent="0.25">
      <c r="C102" s="1"/>
      <c r="E102" s="40"/>
      <c r="F102" s="40"/>
      <c r="G102" s="89"/>
      <c r="H102" s="87"/>
      <c r="L102" s="88"/>
    </row>
    <row r="103" spans="3:12" ht="15.75" thickBot="1" x14ac:dyDescent="0.3">
      <c r="D103" s="6" t="s">
        <v>81</v>
      </c>
    </row>
    <row r="104" spans="3:12" x14ac:dyDescent="0.25">
      <c r="D104" s="70" t="s">
        <v>55</v>
      </c>
      <c r="E104" s="71">
        <v>832467</v>
      </c>
      <c r="F104" s="72">
        <v>844277</v>
      </c>
      <c r="G104" s="73">
        <f t="shared" ref="G104:G110" si="20">E104-F104</f>
        <v>-11810</v>
      </c>
      <c r="H104" s="74">
        <f t="shared" ref="H104:H110" si="21">IFERROR((E104-F104)/F104,0)</f>
        <v>-1.3988300048443817E-2</v>
      </c>
    </row>
    <row r="105" spans="3:12" x14ac:dyDescent="0.25">
      <c r="D105" s="70" t="s">
        <v>56</v>
      </c>
      <c r="E105" s="75">
        <v>100190</v>
      </c>
      <c r="F105" s="76">
        <v>100190</v>
      </c>
      <c r="G105" s="77">
        <f t="shared" si="20"/>
        <v>0</v>
      </c>
      <c r="H105" s="78">
        <f t="shared" si="21"/>
        <v>0</v>
      </c>
    </row>
    <row r="106" spans="3:12" x14ac:dyDescent="0.25">
      <c r="D106" s="70" t="s">
        <v>57</v>
      </c>
      <c r="E106" s="75">
        <v>76315</v>
      </c>
      <c r="F106" s="76">
        <v>76315</v>
      </c>
      <c r="G106" s="77">
        <f t="shared" si="20"/>
        <v>0</v>
      </c>
      <c r="H106" s="78">
        <f t="shared" si="21"/>
        <v>0</v>
      </c>
    </row>
    <row r="107" spans="3:12" x14ac:dyDescent="0.25">
      <c r="D107" s="70" t="s">
        <v>58</v>
      </c>
      <c r="E107" s="75">
        <v>115172</v>
      </c>
      <c r="F107" s="76">
        <v>115172</v>
      </c>
      <c r="G107" s="77">
        <f t="shared" si="20"/>
        <v>0</v>
      </c>
      <c r="H107" s="78">
        <f t="shared" si="21"/>
        <v>0</v>
      </c>
    </row>
    <row r="108" spans="3:12" x14ac:dyDescent="0.25">
      <c r="D108" s="70" t="s">
        <v>59</v>
      </c>
      <c r="E108" s="75">
        <v>0</v>
      </c>
      <c r="F108" s="76">
        <v>0</v>
      </c>
      <c r="G108" s="77">
        <f t="shared" si="20"/>
        <v>0</v>
      </c>
      <c r="H108" s="78">
        <f t="shared" si="21"/>
        <v>0</v>
      </c>
    </row>
    <row r="109" spans="3:12" ht="15.75" thickBot="1" x14ac:dyDescent="0.3">
      <c r="D109" s="70" t="s">
        <v>60</v>
      </c>
      <c r="E109" s="79">
        <v>0</v>
      </c>
      <c r="F109" s="80">
        <v>0</v>
      </c>
      <c r="G109" s="81">
        <f t="shared" si="20"/>
        <v>0</v>
      </c>
      <c r="H109" s="82">
        <f t="shared" si="21"/>
        <v>0</v>
      </c>
    </row>
    <row r="110" spans="3:12" ht="15.75" thickBot="1" x14ac:dyDescent="0.3">
      <c r="D110" s="83" t="s">
        <v>82</v>
      </c>
      <c r="E110" s="84">
        <f>SUBTOTAL(9,E104:E109)</f>
        <v>1124144</v>
      </c>
      <c r="F110" s="84">
        <f>SUBTOTAL(9,F104:F109)</f>
        <v>1135954</v>
      </c>
      <c r="G110" s="85">
        <f t="shared" si="20"/>
        <v>-11810</v>
      </c>
      <c r="H110" s="86">
        <f t="shared" si="21"/>
        <v>-1.039654774753203E-2</v>
      </c>
    </row>
    <row r="111" spans="3:12" s="61" customFormat="1" ht="15.75" thickTop="1" x14ac:dyDescent="0.25">
      <c r="C111" s="1"/>
      <c r="E111" s="40"/>
      <c r="F111" s="40"/>
      <c r="G111" s="89"/>
      <c r="H111" s="87"/>
      <c r="L111" s="88"/>
    </row>
    <row r="112" spans="3:12" s="61" customFormat="1" x14ac:dyDescent="0.25">
      <c r="C112" s="1"/>
      <c r="E112" s="40"/>
      <c r="F112" s="40"/>
      <c r="G112" s="89"/>
      <c r="H112" s="87"/>
      <c r="L112" s="88"/>
    </row>
    <row r="113" spans="3:12" ht="15.75" thickBot="1" x14ac:dyDescent="0.3">
      <c r="D113" s="6" t="s">
        <v>83</v>
      </c>
    </row>
    <row r="114" spans="3:12" x14ac:dyDescent="0.25">
      <c r="D114" s="70" t="s">
        <v>55</v>
      </c>
      <c r="E114" s="71">
        <v>1506778</v>
      </c>
      <c r="F114" s="72">
        <v>1515863</v>
      </c>
      <c r="G114" s="73">
        <f t="shared" ref="G114:G120" si="22">E114-F114</f>
        <v>-9085</v>
      </c>
      <c r="H114" s="74">
        <f t="shared" ref="H114:H120" si="23">IFERROR((E114-F114)/F114,0)</f>
        <v>-5.9932856729137136E-3</v>
      </c>
    </row>
    <row r="115" spans="3:12" x14ac:dyDescent="0.25">
      <c r="D115" s="70" t="s">
        <v>56</v>
      </c>
      <c r="E115" s="75">
        <v>297558</v>
      </c>
      <c r="F115" s="76">
        <v>297558</v>
      </c>
      <c r="G115" s="77">
        <f t="shared" si="22"/>
        <v>0</v>
      </c>
      <c r="H115" s="78">
        <f t="shared" si="23"/>
        <v>0</v>
      </c>
    </row>
    <row r="116" spans="3:12" x14ac:dyDescent="0.25">
      <c r="D116" s="70" t="s">
        <v>57</v>
      </c>
      <c r="E116" s="75">
        <v>29037</v>
      </c>
      <c r="F116" s="76">
        <v>29037</v>
      </c>
      <c r="G116" s="77">
        <f t="shared" si="22"/>
        <v>0</v>
      </c>
      <c r="H116" s="78">
        <f t="shared" si="23"/>
        <v>0</v>
      </c>
    </row>
    <row r="117" spans="3:12" x14ac:dyDescent="0.25">
      <c r="D117" s="70" t="s">
        <v>58</v>
      </c>
      <c r="E117" s="75">
        <v>83959</v>
      </c>
      <c r="F117" s="76">
        <v>83959</v>
      </c>
      <c r="G117" s="77">
        <f t="shared" si="22"/>
        <v>0</v>
      </c>
      <c r="H117" s="78">
        <f t="shared" si="23"/>
        <v>0</v>
      </c>
    </row>
    <row r="118" spans="3:12" x14ac:dyDescent="0.25">
      <c r="D118" s="70" t="s">
        <v>59</v>
      </c>
      <c r="E118" s="75">
        <v>0</v>
      </c>
      <c r="F118" s="76">
        <v>0</v>
      </c>
      <c r="G118" s="77">
        <f t="shared" si="22"/>
        <v>0</v>
      </c>
      <c r="H118" s="78">
        <f t="shared" si="23"/>
        <v>0</v>
      </c>
    </row>
    <row r="119" spans="3:12" ht="15.75" thickBot="1" x14ac:dyDescent="0.3">
      <c r="D119" s="70" t="s">
        <v>60</v>
      </c>
      <c r="E119" s="79">
        <v>0</v>
      </c>
      <c r="F119" s="80">
        <v>0</v>
      </c>
      <c r="G119" s="81">
        <f t="shared" si="22"/>
        <v>0</v>
      </c>
      <c r="H119" s="82">
        <f t="shared" si="23"/>
        <v>0</v>
      </c>
    </row>
    <row r="120" spans="3:12" ht="15.75" thickBot="1" x14ac:dyDescent="0.3">
      <c r="D120" s="83" t="s">
        <v>84</v>
      </c>
      <c r="E120" s="84">
        <f>SUBTOTAL(9,E114:E119)</f>
        <v>1917332</v>
      </c>
      <c r="F120" s="84">
        <f>SUBTOTAL(9,F114:F119)</f>
        <v>1926417</v>
      </c>
      <c r="G120" s="85">
        <f t="shared" si="22"/>
        <v>-9085</v>
      </c>
      <c r="H120" s="86">
        <f t="shared" si="23"/>
        <v>-4.7160090468470741E-3</v>
      </c>
    </row>
    <row r="121" spans="3:12" s="61" customFormat="1" ht="15.75" thickTop="1" x14ac:dyDescent="0.25">
      <c r="C121" s="1"/>
      <c r="E121" s="40"/>
      <c r="F121" s="40"/>
      <c r="G121" s="89"/>
      <c r="H121" s="87"/>
      <c r="L121" s="88"/>
    </row>
    <row r="122" spans="3:12" s="61" customFormat="1" x14ac:dyDescent="0.25">
      <c r="C122" s="1"/>
      <c r="E122" s="40"/>
      <c r="F122" s="40"/>
      <c r="G122" s="89"/>
      <c r="H122" s="87"/>
      <c r="L122" s="88"/>
    </row>
    <row r="123" spans="3:12" ht="15.75" thickBot="1" x14ac:dyDescent="0.3">
      <c r="D123" s="6" t="s">
        <v>85</v>
      </c>
    </row>
    <row r="124" spans="3:12" x14ac:dyDescent="0.25">
      <c r="D124" s="70" t="s">
        <v>55</v>
      </c>
      <c r="E124" s="71">
        <v>2402953</v>
      </c>
      <c r="F124" s="72">
        <v>2188413</v>
      </c>
      <c r="G124" s="73">
        <f t="shared" ref="G124:G130" si="24">E124-F124</f>
        <v>214540</v>
      </c>
      <c r="H124" s="74">
        <f t="shared" ref="H124:H130" si="25">IFERROR((E124-F124)/F124,0)</f>
        <v>9.8034511767202986E-2</v>
      </c>
    </row>
    <row r="125" spans="3:12" x14ac:dyDescent="0.25">
      <c r="D125" s="70" t="s">
        <v>56</v>
      </c>
      <c r="E125" s="75">
        <v>3355451</v>
      </c>
      <c r="F125" s="76">
        <v>2878072</v>
      </c>
      <c r="G125" s="77">
        <f t="shared" si="24"/>
        <v>477379</v>
      </c>
      <c r="H125" s="78">
        <f t="shared" si="25"/>
        <v>0.16586763638991658</v>
      </c>
    </row>
    <row r="126" spans="3:12" x14ac:dyDescent="0.25">
      <c r="D126" s="70" t="s">
        <v>57</v>
      </c>
      <c r="E126" s="75">
        <v>228401</v>
      </c>
      <c r="F126" s="76">
        <v>228401</v>
      </c>
      <c r="G126" s="77">
        <f t="shared" si="24"/>
        <v>0</v>
      </c>
      <c r="H126" s="78">
        <f t="shared" si="25"/>
        <v>0</v>
      </c>
    </row>
    <row r="127" spans="3:12" x14ac:dyDescent="0.25">
      <c r="D127" s="70" t="s">
        <v>58</v>
      </c>
      <c r="E127" s="75">
        <v>2162296</v>
      </c>
      <c r="F127" s="76">
        <v>2162296</v>
      </c>
      <c r="G127" s="77">
        <f t="shared" si="24"/>
        <v>0</v>
      </c>
      <c r="H127" s="78">
        <f t="shared" si="25"/>
        <v>0</v>
      </c>
    </row>
    <row r="128" spans="3:12" x14ac:dyDescent="0.25">
      <c r="D128" s="70" t="s">
        <v>59</v>
      </c>
      <c r="E128" s="75">
        <v>0</v>
      </c>
      <c r="F128" s="76">
        <v>0</v>
      </c>
      <c r="G128" s="77">
        <f t="shared" si="24"/>
        <v>0</v>
      </c>
      <c r="H128" s="78">
        <f t="shared" si="25"/>
        <v>0</v>
      </c>
    </row>
    <row r="129" spans="3:12" ht="15.75" thickBot="1" x14ac:dyDescent="0.3">
      <c r="D129" s="70" t="s">
        <v>60</v>
      </c>
      <c r="E129" s="79">
        <v>7606</v>
      </c>
      <c r="F129" s="80">
        <v>7606</v>
      </c>
      <c r="G129" s="81">
        <f t="shared" si="24"/>
        <v>0</v>
      </c>
      <c r="H129" s="82">
        <f t="shared" si="25"/>
        <v>0</v>
      </c>
    </row>
    <row r="130" spans="3:12" ht="15.75" thickBot="1" x14ac:dyDescent="0.3">
      <c r="D130" s="83" t="s">
        <v>86</v>
      </c>
      <c r="E130" s="84">
        <f>SUBTOTAL(9,E124:E129)</f>
        <v>8156707</v>
      </c>
      <c r="F130" s="84">
        <f>SUBTOTAL(9,F124:F129)</f>
        <v>7464788</v>
      </c>
      <c r="G130" s="85">
        <f t="shared" si="24"/>
        <v>691919</v>
      </c>
      <c r="H130" s="86">
        <f t="shared" si="25"/>
        <v>9.2691044943272335E-2</v>
      </c>
    </row>
    <row r="131" spans="3:12" s="61" customFormat="1" ht="15.75" thickTop="1" x14ac:dyDescent="0.25">
      <c r="C131" s="1"/>
      <c r="E131" s="40"/>
      <c r="F131" s="40"/>
      <c r="G131" s="89"/>
      <c r="H131" s="87"/>
      <c r="L131" s="88"/>
    </row>
    <row r="132" spans="3:12" s="61" customFormat="1" x14ac:dyDescent="0.25">
      <c r="C132" s="1"/>
      <c r="E132" s="40"/>
      <c r="F132" s="40"/>
      <c r="G132" s="89"/>
      <c r="H132" s="87"/>
      <c r="L132" s="88"/>
    </row>
    <row r="133" spans="3:12" ht="15.75" thickBot="1" x14ac:dyDescent="0.3">
      <c r="D133" s="6" t="s">
        <v>87</v>
      </c>
    </row>
    <row r="134" spans="3:12" x14ac:dyDescent="0.25">
      <c r="D134" s="70" t="s">
        <v>55</v>
      </c>
      <c r="E134" s="71">
        <v>1059295</v>
      </c>
      <c r="F134" s="72">
        <v>1145951</v>
      </c>
      <c r="G134" s="73">
        <f t="shared" ref="G134:G140" si="26">E134-F134</f>
        <v>-86656</v>
      </c>
      <c r="H134" s="74">
        <f t="shared" ref="H134:H140" si="27">IFERROR((E134-F134)/F134,0)</f>
        <v>-7.5619289131908782E-2</v>
      </c>
    </row>
    <row r="135" spans="3:12" x14ac:dyDescent="0.25">
      <c r="D135" s="70" t="s">
        <v>56</v>
      </c>
      <c r="E135" s="75">
        <v>29123</v>
      </c>
      <c r="F135" s="76">
        <v>29123</v>
      </c>
      <c r="G135" s="77">
        <f t="shared" si="26"/>
        <v>0</v>
      </c>
      <c r="H135" s="78">
        <f t="shared" si="27"/>
        <v>0</v>
      </c>
    </row>
    <row r="136" spans="3:12" x14ac:dyDescent="0.25">
      <c r="D136" s="70" t="s">
        <v>57</v>
      </c>
      <c r="E136" s="75">
        <v>26905</v>
      </c>
      <c r="F136" s="76">
        <v>26905</v>
      </c>
      <c r="G136" s="77">
        <f t="shared" si="26"/>
        <v>0</v>
      </c>
      <c r="H136" s="78">
        <f t="shared" si="27"/>
        <v>0</v>
      </c>
    </row>
    <row r="137" spans="3:12" x14ac:dyDescent="0.25">
      <c r="D137" s="70" t="s">
        <v>58</v>
      </c>
      <c r="E137" s="75">
        <v>24693</v>
      </c>
      <c r="F137" s="76">
        <v>23643</v>
      </c>
      <c r="G137" s="77">
        <f t="shared" si="26"/>
        <v>1050</v>
      </c>
      <c r="H137" s="78">
        <f t="shared" si="27"/>
        <v>4.4410607790889484E-2</v>
      </c>
    </row>
    <row r="138" spans="3:12" x14ac:dyDescent="0.25">
      <c r="D138" s="70" t="s">
        <v>59</v>
      </c>
      <c r="E138" s="75">
        <v>0</v>
      </c>
      <c r="F138" s="76">
        <v>0</v>
      </c>
      <c r="G138" s="77">
        <f t="shared" si="26"/>
        <v>0</v>
      </c>
      <c r="H138" s="78">
        <f t="shared" si="27"/>
        <v>0</v>
      </c>
    </row>
    <row r="139" spans="3:12" ht="15.75" thickBot="1" x14ac:dyDescent="0.3">
      <c r="D139" s="70" t="s">
        <v>60</v>
      </c>
      <c r="E139" s="79">
        <v>0</v>
      </c>
      <c r="F139" s="80">
        <v>0</v>
      </c>
      <c r="G139" s="81">
        <f t="shared" si="26"/>
        <v>0</v>
      </c>
      <c r="H139" s="82">
        <f t="shared" si="27"/>
        <v>0</v>
      </c>
    </row>
    <row r="140" spans="3:12" ht="15.75" thickBot="1" x14ac:dyDescent="0.3">
      <c r="D140" s="83" t="s">
        <v>88</v>
      </c>
      <c r="E140" s="84">
        <f>SUBTOTAL(9,E134:E139)</f>
        <v>1140016</v>
      </c>
      <c r="F140" s="84">
        <f>SUBTOTAL(9,F134:F139)</f>
        <v>1225622</v>
      </c>
      <c r="G140" s="85">
        <f t="shared" si="26"/>
        <v>-85606</v>
      </c>
      <c r="H140" s="86">
        <f t="shared" si="27"/>
        <v>-6.9846983817196492E-2</v>
      </c>
    </row>
    <row r="141" spans="3:12" s="61" customFormat="1" ht="15.75" thickTop="1" x14ac:dyDescent="0.25">
      <c r="C141" s="1"/>
      <c r="E141" s="40"/>
      <c r="F141" s="40"/>
      <c r="G141" s="89"/>
      <c r="H141" s="87"/>
      <c r="L141" s="88"/>
    </row>
    <row r="142" spans="3:12" s="61" customFormat="1" x14ac:dyDescent="0.25">
      <c r="C142" s="1"/>
      <c r="E142" s="40"/>
      <c r="F142" s="40"/>
      <c r="G142" s="89"/>
      <c r="H142" s="87"/>
      <c r="L142" s="88"/>
    </row>
    <row r="143" spans="3:12" ht="15.75" thickBot="1" x14ac:dyDescent="0.3">
      <c r="D143" s="6" t="s">
        <v>89</v>
      </c>
    </row>
    <row r="144" spans="3:12" x14ac:dyDescent="0.25">
      <c r="D144" s="70" t="s">
        <v>55</v>
      </c>
      <c r="E144" s="71">
        <v>723384</v>
      </c>
      <c r="F144" s="72">
        <v>876694</v>
      </c>
      <c r="G144" s="73">
        <f t="shared" ref="G144:G150" si="28">E144-F144</f>
        <v>-153310</v>
      </c>
      <c r="H144" s="74">
        <f t="shared" ref="H144:H150" si="29">IFERROR((E144-F144)/F144,0)</f>
        <v>-0.17487287468603641</v>
      </c>
    </row>
    <row r="145" spans="3:12" x14ac:dyDescent="0.25">
      <c r="D145" s="70" t="s">
        <v>56</v>
      </c>
      <c r="E145" s="75">
        <v>278145</v>
      </c>
      <c r="F145" s="76">
        <v>278146</v>
      </c>
      <c r="G145" s="77">
        <f t="shared" si="28"/>
        <v>-1</v>
      </c>
      <c r="H145" s="78">
        <f t="shared" si="29"/>
        <v>-3.5952341576006845E-6</v>
      </c>
    </row>
    <row r="146" spans="3:12" x14ac:dyDescent="0.25">
      <c r="D146" s="70" t="s">
        <v>57</v>
      </c>
      <c r="E146" s="75">
        <v>337395</v>
      </c>
      <c r="F146" s="76">
        <v>530923</v>
      </c>
      <c r="G146" s="77">
        <f t="shared" si="28"/>
        <v>-193528</v>
      </c>
      <c r="H146" s="78">
        <f t="shared" si="29"/>
        <v>-0.3645123680835074</v>
      </c>
    </row>
    <row r="147" spans="3:12" x14ac:dyDescent="0.25">
      <c r="D147" s="70" t="s">
        <v>58</v>
      </c>
      <c r="E147" s="75">
        <v>661</v>
      </c>
      <c r="F147" s="76">
        <v>661</v>
      </c>
      <c r="G147" s="77">
        <f t="shared" si="28"/>
        <v>0</v>
      </c>
      <c r="H147" s="78">
        <f t="shared" si="29"/>
        <v>0</v>
      </c>
    </row>
    <row r="148" spans="3:12" x14ac:dyDescent="0.25">
      <c r="D148" s="70" t="s">
        <v>59</v>
      </c>
      <c r="E148" s="75">
        <v>0</v>
      </c>
      <c r="F148" s="76">
        <v>0</v>
      </c>
      <c r="G148" s="77">
        <f t="shared" si="28"/>
        <v>0</v>
      </c>
      <c r="H148" s="78">
        <f t="shared" si="29"/>
        <v>0</v>
      </c>
    </row>
    <row r="149" spans="3:12" ht="15.75" thickBot="1" x14ac:dyDescent="0.3">
      <c r="D149" s="70" t="s">
        <v>60</v>
      </c>
      <c r="E149" s="79">
        <v>0</v>
      </c>
      <c r="F149" s="80">
        <v>0</v>
      </c>
      <c r="G149" s="81">
        <f t="shared" si="28"/>
        <v>0</v>
      </c>
      <c r="H149" s="82">
        <f t="shared" si="29"/>
        <v>0</v>
      </c>
    </row>
    <row r="150" spans="3:12" ht="15.75" thickBot="1" x14ac:dyDescent="0.3">
      <c r="D150" s="83" t="s">
        <v>90</v>
      </c>
      <c r="E150" s="84">
        <f>SUBTOTAL(9,E144:E149)</f>
        <v>1339585</v>
      </c>
      <c r="F150" s="84">
        <f>SUBTOTAL(9,F144:F149)</f>
        <v>1686424</v>
      </c>
      <c r="G150" s="85">
        <f t="shared" si="28"/>
        <v>-346839</v>
      </c>
      <c r="H150" s="86">
        <f t="shared" si="29"/>
        <v>-0.20566536054989729</v>
      </c>
    </row>
    <row r="151" spans="3:12" s="61" customFormat="1" ht="15.75" thickTop="1" x14ac:dyDescent="0.25">
      <c r="C151" s="1"/>
      <c r="E151" s="40"/>
      <c r="F151" s="40"/>
      <c r="G151" s="89"/>
      <c r="H151" s="87"/>
      <c r="L151" s="88"/>
    </row>
    <row r="152" spans="3:12" s="61" customFormat="1" x14ac:dyDescent="0.25">
      <c r="C152" s="1"/>
      <c r="E152" s="40"/>
      <c r="F152" s="40"/>
      <c r="G152" s="89"/>
      <c r="H152" s="87"/>
      <c r="L152" s="88"/>
    </row>
    <row r="153" spans="3:12" ht="15.75" thickBot="1" x14ac:dyDescent="0.3">
      <c r="D153" s="6" t="s">
        <v>91</v>
      </c>
    </row>
    <row r="154" spans="3:12" x14ac:dyDescent="0.25">
      <c r="D154" s="70" t="s">
        <v>55</v>
      </c>
      <c r="E154" s="71">
        <v>169547</v>
      </c>
      <c r="F154" s="72">
        <v>123819</v>
      </c>
      <c r="G154" s="73">
        <f t="shared" ref="G154:G160" si="30">E154-F154</f>
        <v>45728</v>
      </c>
      <c r="H154" s="74">
        <f t="shared" ref="H154:H160" si="31">IFERROR((E154-F154)/F154,0)</f>
        <v>0.36931327179188977</v>
      </c>
    </row>
    <row r="155" spans="3:12" x14ac:dyDescent="0.25">
      <c r="D155" s="70" t="s">
        <v>56</v>
      </c>
      <c r="E155" s="75">
        <v>40</v>
      </c>
      <c r="F155" s="76">
        <v>40</v>
      </c>
      <c r="G155" s="77">
        <f t="shared" si="30"/>
        <v>0</v>
      </c>
      <c r="H155" s="78">
        <f t="shared" si="31"/>
        <v>0</v>
      </c>
    </row>
    <row r="156" spans="3:12" x14ac:dyDescent="0.25">
      <c r="D156" s="70" t="s">
        <v>57</v>
      </c>
      <c r="E156" s="75">
        <v>4200</v>
      </c>
      <c r="F156" s="76">
        <v>4200</v>
      </c>
      <c r="G156" s="77">
        <f t="shared" si="30"/>
        <v>0</v>
      </c>
      <c r="H156" s="78">
        <f t="shared" si="31"/>
        <v>0</v>
      </c>
    </row>
    <row r="157" spans="3:12" x14ac:dyDescent="0.25">
      <c r="D157" s="70" t="s">
        <v>58</v>
      </c>
      <c r="E157" s="75">
        <v>2857</v>
      </c>
      <c r="F157" s="76">
        <v>2857</v>
      </c>
      <c r="G157" s="77">
        <f t="shared" si="30"/>
        <v>0</v>
      </c>
      <c r="H157" s="78">
        <f t="shared" si="31"/>
        <v>0</v>
      </c>
    </row>
    <row r="158" spans="3:12" x14ac:dyDescent="0.25">
      <c r="D158" s="70" t="s">
        <v>59</v>
      </c>
      <c r="E158" s="75">
        <v>0</v>
      </c>
      <c r="F158" s="76">
        <v>0</v>
      </c>
      <c r="G158" s="77">
        <f t="shared" si="30"/>
        <v>0</v>
      </c>
      <c r="H158" s="78">
        <f t="shared" si="31"/>
        <v>0</v>
      </c>
    </row>
    <row r="159" spans="3:12" ht="15.75" thickBot="1" x14ac:dyDescent="0.3">
      <c r="D159" s="70" t="s">
        <v>60</v>
      </c>
      <c r="E159" s="79">
        <v>0</v>
      </c>
      <c r="F159" s="80">
        <v>0</v>
      </c>
      <c r="G159" s="81">
        <f t="shared" si="30"/>
        <v>0</v>
      </c>
      <c r="H159" s="82">
        <f t="shared" si="31"/>
        <v>0</v>
      </c>
    </row>
    <row r="160" spans="3:12" ht="15.75" thickBot="1" x14ac:dyDescent="0.3">
      <c r="D160" s="83" t="s">
        <v>92</v>
      </c>
      <c r="E160" s="84">
        <f>SUBTOTAL(9,E154:E159)</f>
        <v>176644</v>
      </c>
      <c r="F160" s="84">
        <f>SUBTOTAL(9,F154:F159)</f>
        <v>130916</v>
      </c>
      <c r="G160" s="85">
        <f t="shared" si="30"/>
        <v>45728</v>
      </c>
      <c r="H160" s="86">
        <f t="shared" si="31"/>
        <v>0.34929267621986615</v>
      </c>
    </row>
    <row r="161" spans="4:12" ht="15.75" thickTop="1" x14ac:dyDescent="0.25">
      <c r="L161" s="88"/>
    </row>
    <row r="162" spans="4:12" x14ac:dyDescent="0.25">
      <c r="L162" s="88"/>
    </row>
    <row r="163" spans="4:12" ht="15.75" thickBot="1" x14ac:dyDescent="0.3">
      <c r="D163" s="6" t="s">
        <v>93</v>
      </c>
    </row>
    <row r="164" spans="4:12" x14ac:dyDescent="0.25">
      <c r="D164" s="70" t="s">
        <v>55</v>
      </c>
      <c r="E164" s="71">
        <v>0</v>
      </c>
      <c r="F164" s="72">
        <v>0</v>
      </c>
      <c r="G164" s="73">
        <f t="shared" ref="G164:G170" si="32">E164-F164</f>
        <v>0</v>
      </c>
      <c r="H164" s="74">
        <f t="shared" ref="H164:H170" si="33">IFERROR((E164-F164)/F164,0)</f>
        <v>0</v>
      </c>
    </row>
    <row r="165" spans="4:12" x14ac:dyDescent="0.25">
      <c r="D165" s="70" t="s">
        <v>56</v>
      </c>
      <c r="E165" s="75">
        <v>0</v>
      </c>
      <c r="F165" s="76">
        <v>0</v>
      </c>
      <c r="G165" s="77">
        <f t="shared" si="32"/>
        <v>0</v>
      </c>
      <c r="H165" s="78">
        <f t="shared" si="33"/>
        <v>0</v>
      </c>
    </row>
    <row r="166" spans="4:12" x14ac:dyDescent="0.25">
      <c r="D166" s="70" t="s">
        <v>57</v>
      </c>
      <c r="E166" s="75">
        <v>0</v>
      </c>
      <c r="F166" s="76">
        <v>0</v>
      </c>
      <c r="G166" s="77">
        <f t="shared" si="32"/>
        <v>0</v>
      </c>
      <c r="H166" s="78">
        <f t="shared" si="33"/>
        <v>0</v>
      </c>
    </row>
    <row r="167" spans="4:12" x14ac:dyDescent="0.25">
      <c r="D167" s="70" t="s">
        <v>58</v>
      </c>
      <c r="E167" s="75">
        <v>0</v>
      </c>
      <c r="F167" s="76">
        <v>0</v>
      </c>
      <c r="G167" s="77">
        <f t="shared" si="32"/>
        <v>0</v>
      </c>
      <c r="H167" s="78">
        <f t="shared" si="33"/>
        <v>0</v>
      </c>
    </row>
    <row r="168" spans="4:12" x14ac:dyDescent="0.25">
      <c r="D168" s="70" t="s">
        <v>59</v>
      </c>
      <c r="E168" s="75">
        <v>1700000</v>
      </c>
      <c r="F168" s="76">
        <v>1745722</v>
      </c>
      <c r="G168" s="77">
        <f t="shared" si="32"/>
        <v>-45722</v>
      </c>
      <c r="H168" s="78">
        <f t="shared" si="33"/>
        <v>-2.6190882626214253E-2</v>
      </c>
    </row>
    <row r="169" spans="4:12" ht="15.75" thickBot="1" x14ac:dyDescent="0.3">
      <c r="D169" s="70" t="s">
        <v>60</v>
      </c>
      <c r="E169" s="79">
        <v>0</v>
      </c>
      <c r="F169" s="80">
        <v>0</v>
      </c>
      <c r="G169" s="81">
        <f t="shared" si="32"/>
        <v>0</v>
      </c>
      <c r="H169" s="82">
        <f t="shared" si="33"/>
        <v>0</v>
      </c>
    </row>
    <row r="170" spans="4:12" ht="15.75" thickBot="1" x14ac:dyDescent="0.3">
      <c r="D170" s="83" t="s">
        <v>94</v>
      </c>
      <c r="E170" s="84">
        <f>SUBTOTAL(9,E164:E169)</f>
        <v>1700000</v>
      </c>
      <c r="F170" s="84">
        <f>SUBTOTAL(9,F164:F169)</f>
        <v>1745722</v>
      </c>
      <c r="G170" s="85">
        <f t="shared" si="32"/>
        <v>-45722</v>
      </c>
      <c r="H170" s="86">
        <f t="shared" si="33"/>
        <v>-2.6190882626214253E-2</v>
      </c>
    </row>
    <row r="171" spans="4:12" ht="15.75" thickTop="1" x14ac:dyDescent="0.25">
      <c r="L171" s="88"/>
    </row>
    <row r="172" spans="4:12" x14ac:dyDescent="0.25">
      <c r="L172" s="88"/>
    </row>
    <row r="173" spans="4:12" ht="15.75" thickBot="1" x14ac:dyDescent="0.3">
      <c r="D173" s="6" t="s">
        <v>95</v>
      </c>
    </row>
    <row r="174" spans="4:12" x14ac:dyDescent="0.25">
      <c r="D174" s="70" t="s">
        <v>55</v>
      </c>
      <c r="E174" s="71">
        <v>0</v>
      </c>
      <c r="F174" s="72">
        <v>0</v>
      </c>
      <c r="G174" s="73">
        <f t="shared" ref="G174:G180" si="34">E174-F174</f>
        <v>0</v>
      </c>
      <c r="H174" s="74">
        <f t="shared" ref="H174:H180" si="35">IFERROR((E174-F174)/F174,0)</f>
        <v>0</v>
      </c>
    </row>
    <row r="175" spans="4:12" x14ac:dyDescent="0.25">
      <c r="D175" s="70" t="s">
        <v>56</v>
      </c>
      <c r="E175" s="75">
        <v>0</v>
      </c>
      <c r="F175" s="76">
        <v>0</v>
      </c>
      <c r="G175" s="77">
        <f t="shared" si="34"/>
        <v>0</v>
      </c>
      <c r="H175" s="78">
        <f t="shared" si="35"/>
        <v>0</v>
      </c>
    </row>
    <row r="176" spans="4:12" x14ac:dyDescent="0.25">
      <c r="D176" s="70" t="s">
        <v>57</v>
      </c>
      <c r="E176" s="75">
        <v>0</v>
      </c>
      <c r="F176" s="76">
        <v>0</v>
      </c>
      <c r="G176" s="77">
        <f t="shared" si="34"/>
        <v>0</v>
      </c>
      <c r="H176" s="78">
        <f t="shared" si="35"/>
        <v>0</v>
      </c>
    </row>
    <row r="177" spans="4:12" x14ac:dyDescent="0.25">
      <c r="D177" s="70" t="s">
        <v>58</v>
      </c>
      <c r="E177" s="75">
        <v>0</v>
      </c>
      <c r="F177" s="76">
        <v>0</v>
      </c>
      <c r="G177" s="77">
        <f t="shared" si="34"/>
        <v>0</v>
      </c>
      <c r="H177" s="78">
        <f t="shared" si="35"/>
        <v>0</v>
      </c>
    </row>
    <row r="178" spans="4:12" x14ac:dyDescent="0.25">
      <c r="D178" s="70" t="s">
        <v>59</v>
      </c>
      <c r="E178" s="75">
        <v>0</v>
      </c>
      <c r="F178" s="76">
        <v>0</v>
      </c>
      <c r="G178" s="77">
        <f t="shared" si="34"/>
        <v>0</v>
      </c>
      <c r="H178" s="78">
        <f t="shared" si="35"/>
        <v>0</v>
      </c>
    </row>
    <row r="179" spans="4:12" ht="15.75" thickBot="1" x14ac:dyDescent="0.3">
      <c r="D179" s="70" t="s">
        <v>60</v>
      </c>
      <c r="E179" s="79">
        <v>0</v>
      </c>
      <c r="F179" s="80">
        <v>0</v>
      </c>
      <c r="G179" s="81">
        <f t="shared" si="34"/>
        <v>0</v>
      </c>
      <c r="H179" s="82">
        <f t="shared" si="35"/>
        <v>0</v>
      </c>
    </row>
    <row r="180" spans="4:12" ht="15.75" thickBot="1" x14ac:dyDescent="0.3">
      <c r="D180" s="83" t="s">
        <v>96</v>
      </c>
      <c r="E180" s="84">
        <f>SUBTOTAL(9,E174:E179)</f>
        <v>0</v>
      </c>
      <c r="F180" s="84">
        <f>SUBTOTAL(9,F174:F179)</f>
        <v>0</v>
      </c>
      <c r="G180" s="85">
        <f t="shared" si="34"/>
        <v>0</v>
      </c>
      <c r="H180" s="86">
        <f t="shared" si="35"/>
        <v>0</v>
      </c>
    </row>
    <row r="181" spans="4:12" ht="15.75" thickTop="1" x14ac:dyDescent="0.25">
      <c r="L181" s="88"/>
    </row>
    <row r="182" spans="4:12" x14ac:dyDescent="0.25">
      <c r="L182" s="88"/>
    </row>
    <row r="183" spans="4:12" ht="15.75" thickBot="1" x14ac:dyDescent="0.3">
      <c r="D183" s="6" t="s">
        <v>97</v>
      </c>
    </row>
    <row r="184" spans="4:12" x14ac:dyDescent="0.25">
      <c r="D184" s="70" t="s">
        <v>55</v>
      </c>
      <c r="E184" s="71">
        <v>0</v>
      </c>
      <c r="F184" s="72">
        <v>0</v>
      </c>
      <c r="G184" s="73">
        <f t="shared" ref="G184:G190" si="36">E184-F184</f>
        <v>0</v>
      </c>
      <c r="H184" s="74">
        <f t="shared" ref="H184:H190" si="37">IFERROR((E184-F184)/F184,0)</f>
        <v>0</v>
      </c>
    </row>
    <row r="185" spans="4:12" x14ac:dyDescent="0.25">
      <c r="D185" s="70" t="s">
        <v>56</v>
      </c>
      <c r="E185" s="75">
        <v>0</v>
      </c>
      <c r="F185" s="76">
        <v>0</v>
      </c>
      <c r="G185" s="77">
        <f t="shared" si="36"/>
        <v>0</v>
      </c>
      <c r="H185" s="78">
        <f t="shared" si="37"/>
        <v>0</v>
      </c>
    </row>
    <row r="186" spans="4:12" x14ac:dyDescent="0.25">
      <c r="D186" s="70" t="s">
        <v>57</v>
      </c>
      <c r="E186" s="75">
        <v>0</v>
      </c>
      <c r="F186" s="76">
        <v>0</v>
      </c>
      <c r="G186" s="77">
        <f t="shared" si="36"/>
        <v>0</v>
      </c>
      <c r="H186" s="78">
        <f t="shared" si="37"/>
        <v>0</v>
      </c>
    </row>
    <row r="187" spans="4:12" x14ac:dyDescent="0.25">
      <c r="D187" s="70" t="s">
        <v>58</v>
      </c>
      <c r="E187" s="75">
        <v>0</v>
      </c>
      <c r="F187" s="76">
        <v>0</v>
      </c>
      <c r="G187" s="77">
        <f t="shared" si="36"/>
        <v>0</v>
      </c>
      <c r="H187" s="78">
        <f t="shared" si="37"/>
        <v>0</v>
      </c>
    </row>
    <row r="188" spans="4:12" x14ac:dyDescent="0.25">
      <c r="D188" s="70" t="s">
        <v>59</v>
      </c>
      <c r="E188" s="75">
        <v>0</v>
      </c>
      <c r="F188" s="76">
        <v>0</v>
      </c>
      <c r="G188" s="77">
        <f t="shared" si="36"/>
        <v>0</v>
      </c>
      <c r="H188" s="78">
        <f t="shared" si="37"/>
        <v>0</v>
      </c>
    </row>
    <row r="189" spans="4:12" ht="15.75" thickBot="1" x14ac:dyDescent="0.3">
      <c r="D189" s="70" t="s">
        <v>60</v>
      </c>
      <c r="E189" s="79">
        <v>85049</v>
      </c>
      <c r="F189" s="80">
        <v>85049</v>
      </c>
      <c r="G189" s="81">
        <f t="shared" si="36"/>
        <v>0</v>
      </c>
      <c r="H189" s="82">
        <f>IFERROR((E189-F189)/F189,0)</f>
        <v>0</v>
      </c>
    </row>
    <row r="190" spans="4:12" ht="15.75" thickBot="1" x14ac:dyDescent="0.3">
      <c r="D190" s="83" t="s">
        <v>98</v>
      </c>
      <c r="E190" s="84">
        <f>SUBTOTAL(9,E184:E189)</f>
        <v>85049</v>
      </c>
      <c r="F190" s="84">
        <f>SUBTOTAL(9,F184:F189)</f>
        <v>85049</v>
      </c>
      <c r="G190" s="85">
        <f t="shared" si="36"/>
        <v>0</v>
      </c>
      <c r="H190" s="86">
        <f t="shared" si="37"/>
        <v>0</v>
      </c>
    </row>
    <row r="191" spans="4:12" ht="15.75" thickTop="1" x14ac:dyDescent="0.25">
      <c r="L191" s="88"/>
    </row>
    <row r="192" spans="4:12" x14ac:dyDescent="0.25">
      <c r="L192" s="88"/>
    </row>
    <row r="193" spans="4:12" ht="15.75" thickBot="1" x14ac:dyDescent="0.3">
      <c r="D193" s="6" t="s">
        <v>99</v>
      </c>
    </row>
    <row r="194" spans="4:12" x14ac:dyDescent="0.25">
      <c r="D194" s="70" t="s">
        <v>55</v>
      </c>
      <c r="E194" s="71">
        <v>0</v>
      </c>
      <c r="F194" s="72">
        <v>0</v>
      </c>
      <c r="G194" s="73">
        <f t="shared" ref="G194:G200" si="38">E194-F194</f>
        <v>0</v>
      </c>
      <c r="H194" s="74">
        <f t="shared" ref="H194:H200" si="39">IFERROR((E194-F194)/F194,0)</f>
        <v>0</v>
      </c>
    </row>
    <row r="195" spans="4:12" x14ac:dyDescent="0.25">
      <c r="D195" s="70" t="s">
        <v>56</v>
      </c>
      <c r="E195" s="75">
        <v>67000</v>
      </c>
      <c r="F195" s="76">
        <v>67000</v>
      </c>
      <c r="G195" s="77">
        <f t="shared" si="38"/>
        <v>0</v>
      </c>
      <c r="H195" s="78">
        <f t="shared" si="39"/>
        <v>0</v>
      </c>
    </row>
    <row r="196" spans="4:12" x14ac:dyDescent="0.25">
      <c r="D196" s="70" t="s">
        <v>57</v>
      </c>
      <c r="E196" s="75">
        <v>0</v>
      </c>
      <c r="F196" s="76">
        <v>0</v>
      </c>
      <c r="G196" s="77">
        <f t="shared" si="38"/>
        <v>0</v>
      </c>
      <c r="H196" s="78">
        <f t="shared" si="39"/>
        <v>0</v>
      </c>
    </row>
    <row r="197" spans="4:12" x14ac:dyDescent="0.25">
      <c r="D197" s="70" t="s">
        <v>58</v>
      </c>
      <c r="E197" s="75">
        <v>14013</v>
      </c>
      <c r="F197" s="76">
        <v>14013</v>
      </c>
      <c r="G197" s="77">
        <f t="shared" si="38"/>
        <v>0</v>
      </c>
      <c r="H197" s="78">
        <f t="shared" si="39"/>
        <v>0</v>
      </c>
    </row>
    <row r="198" spans="4:12" x14ac:dyDescent="0.25">
      <c r="D198" s="70" t="s">
        <v>59</v>
      </c>
      <c r="E198" s="75">
        <v>0</v>
      </c>
      <c r="F198" s="76">
        <v>0</v>
      </c>
      <c r="G198" s="77">
        <f t="shared" si="38"/>
        <v>0</v>
      </c>
      <c r="H198" s="78">
        <f t="shared" si="39"/>
        <v>0</v>
      </c>
    </row>
    <row r="199" spans="4:12" ht="15.75" thickBot="1" x14ac:dyDescent="0.3">
      <c r="D199" s="70" t="s">
        <v>60</v>
      </c>
      <c r="E199" s="79">
        <v>0</v>
      </c>
      <c r="F199" s="80">
        <v>0</v>
      </c>
      <c r="G199" s="81">
        <f t="shared" si="38"/>
        <v>0</v>
      </c>
      <c r="H199" s="82">
        <f t="shared" si="39"/>
        <v>0</v>
      </c>
    </row>
    <row r="200" spans="4:12" ht="15.75" thickBot="1" x14ac:dyDescent="0.3">
      <c r="D200" s="83" t="s">
        <v>100</v>
      </c>
      <c r="E200" s="84">
        <f>SUBTOTAL(9,E194:E199)</f>
        <v>81013</v>
      </c>
      <c r="F200" s="84">
        <f>SUBTOTAL(9,F194:F199)</f>
        <v>81013</v>
      </c>
      <c r="G200" s="85">
        <f t="shared" si="38"/>
        <v>0</v>
      </c>
      <c r="H200" s="86">
        <f t="shared" si="39"/>
        <v>0</v>
      </c>
    </row>
    <row r="201" spans="4:12" ht="15.75" thickTop="1" x14ac:dyDescent="0.25">
      <c r="L201" s="88"/>
    </row>
    <row r="202" spans="4:12" ht="15.75" thickBot="1" x14ac:dyDescent="0.3">
      <c r="D202" s="27" t="s">
        <v>32</v>
      </c>
      <c r="E202" s="28">
        <f>SUBTOTAL(9,E4:E200)</f>
        <v>52927292</v>
      </c>
      <c r="F202" s="28">
        <f>SUBTOTAL(9,F4:F200)</f>
        <v>47685952</v>
      </c>
      <c r="G202" s="28">
        <f>E202-F202</f>
        <v>5241340</v>
      </c>
      <c r="H202" s="29">
        <f>IFERROR((E202-F202)/F202,0)</f>
        <v>0.10991371211378982</v>
      </c>
      <c r="L202" s="88"/>
    </row>
    <row r="203" spans="4:12" ht="15.75" thickTop="1" x14ac:dyDescent="0.25">
      <c r="L203" s="88"/>
    </row>
    <row r="204" spans="4:12" x14ac:dyDescent="0.25">
      <c r="L204" s="88"/>
    </row>
    <row r="205" spans="4:12" ht="15.75" thickBot="1" x14ac:dyDescent="0.3">
      <c r="D205" s="6" t="s">
        <v>101</v>
      </c>
      <c r="L205" s="88"/>
    </row>
    <row r="206" spans="4:12" x14ac:dyDescent="0.25">
      <c r="D206" s="70" t="s">
        <v>55</v>
      </c>
      <c r="E206" s="71">
        <f t="shared" ref="E206:F211" si="40">SUMIFS(E:E,$C:$C,$B206)</f>
        <v>0</v>
      </c>
      <c r="F206" s="72">
        <f t="shared" si="40"/>
        <v>0</v>
      </c>
      <c r="G206" s="73">
        <f t="shared" ref="G206:G211" si="41">E206-F206</f>
        <v>0</v>
      </c>
      <c r="H206" s="74" t="e">
        <f>G206/F206</f>
        <v>#DIV/0!</v>
      </c>
      <c r="L206" s="88"/>
    </row>
    <row r="207" spans="4:12" x14ac:dyDescent="0.25">
      <c r="D207" s="70" t="s">
        <v>62</v>
      </c>
      <c r="E207" s="75">
        <f t="shared" si="40"/>
        <v>0</v>
      </c>
      <c r="F207" s="76">
        <f t="shared" si="40"/>
        <v>0</v>
      </c>
      <c r="G207" s="77">
        <f t="shared" si="41"/>
        <v>0</v>
      </c>
      <c r="H207" s="78" t="e">
        <f>G207/F207</f>
        <v>#DIV/0!</v>
      </c>
      <c r="L207" s="88"/>
    </row>
    <row r="208" spans="4:12" x14ac:dyDescent="0.25">
      <c r="D208" s="70" t="s">
        <v>57</v>
      </c>
      <c r="E208" s="75">
        <f t="shared" si="40"/>
        <v>0</v>
      </c>
      <c r="F208" s="76">
        <f t="shared" si="40"/>
        <v>0</v>
      </c>
      <c r="G208" s="77">
        <f t="shared" si="41"/>
        <v>0</v>
      </c>
      <c r="H208" s="78" t="e">
        <f>G208/F208</f>
        <v>#DIV/0!</v>
      </c>
      <c r="L208" s="88"/>
    </row>
    <row r="209" spans="4:12" x14ac:dyDescent="0.25">
      <c r="D209" s="70" t="s">
        <v>58</v>
      </c>
      <c r="E209" s="75">
        <f t="shared" si="40"/>
        <v>0</v>
      </c>
      <c r="F209" s="76">
        <f t="shared" si="40"/>
        <v>0</v>
      </c>
      <c r="G209" s="77">
        <f t="shared" si="41"/>
        <v>0</v>
      </c>
      <c r="H209" s="78" t="e">
        <f>G209/F209</f>
        <v>#DIV/0!</v>
      </c>
      <c r="L209" s="88"/>
    </row>
    <row r="210" spans="4:12" x14ac:dyDescent="0.25">
      <c r="D210" s="70" t="s">
        <v>102</v>
      </c>
      <c r="E210" s="75">
        <f t="shared" si="40"/>
        <v>0</v>
      </c>
      <c r="F210" s="76">
        <f t="shared" si="40"/>
        <v>0</v>
      </c>
      <c r="G210" s="77">
        <f t="shared" si="41"/>
        <v>0</v>
      </c>
      <c r="H210" s="78">
        <f>IFERROR(G210/F210,0)</f>
        <v>0</v>
      </c>
      <c r="L210" s="88"/>
    </row>
    <row r="211" spans="4:12" ht="15.75" thickBot="1" x14ac:dyDescent="0.3">
      <c r="D211" s="70" t="s">
        <v>60</v>
      </c>
      <c r="E211" s="79">
        <f t="shared" si="40"/>
        <v>0</v>
      </c>
      <c r="F211" s="80">
        <f t="shared" si="40"/>
        <v>0</v>
      </c>
      <c r="G211" s="81">
        <f t="shared" si="41"/>
        <v>0</v>
      </c>
      <c r="H211" s="82" t="e">
        <f>G211/F211</f>
        <v>#DIV/0!</v>
      </c>
      <c r="L211" s="88"/>
    </row>
    <row r="212" spans="4:12" ht="15.75" thickBot="1" x14ac:dyDescent="0.3">
      <c r="D212" s="83"/>
      <c r="E212" s="84">
        <f>SUM(E206:E211)</f>
        <v>0</v>
      </c>
      <c r="F212" s="84">
        <f>SUM(F206:F211)</f>
        <v>0</v>
      </c>
      <c r="G212" s="85">
        <f>E212-F212</f>
        <v>0</v>
      </c>
      <c r="H212" s="86" t="e">
        <f>G212/F212</f>
        <v>#DIV/0!</v>
      </c>
      <c r="L212" s="88"/>
    </row>
    <row r="213" spans="4:12" ht="15.75" thickTop="1" x14ac:dyDescent="0.25">
      <c r="G213" s="38"/>
      <c r="H213" s="90"/>
      <c r="L213" s="88"/>
    </row>
  </sheetData>
  <printOptions horizontalCentered="1" gridLines="1"/>
  <pageMargins left="0.75" right="0.75" top="1.25" bottom="0.5" header="0.5" footer="0.75"/>
  <pageSetup scale="74" orientation="portrait" horizontalDpi="1200" verticalDpi="1200" r:id="rId1"/>
  <headerFooter>
    <oddHeader>&amp;CSanta Fe Independent School District 
General Fund Proposed Budget 2025-2026
June 2025</oddHeader>
  </headerFooter>
  <rowBreaks count="4" manualBreakCount="4">
    <brk id="51" min="3" max="7" man="1"/>
    <brk id="101" min="3" max="7" man="1"/>
    <brk id="142" min="3" max="7" man="1"/>
    <brk id="191" min="3" max="7" man="1"/>
  </rowBreaks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E31D7-1B9B-4312-9C14-3DD1AE1970B1}">
  <sheetPr>
    <pageSetUpPr fitToPage="1"/>
  </sheetPr>
  <dimension ref="A1:R61"/>
  <sheetViews>
    <sheetView tabSelected="1" zoomScaleNormal="100" workbookViewId="0">
      <selection activeCell="A7" sqref="A7"/>
    </sheetView>
  </sheetViews>
  <sheetFormatPr defaultColWidth="9.140625" defaultRowHeight="15" x14ac:dyDescent="0.25"/>
  <cols>
    <col min="1" max="1" width="23.42578125" style="1" customWidth="1"/>
    <col min="2" max="2" width="41" style="33" bestFit="1" customWidth="1"/>
    <col min="3" max="3" width="18.28515625" style="33" customWidth="1"/>
    <col min="4" max="4" width="18.28515625" style="33" bestFit="1" customWidth="1"/>
    <col min="5" max="5" width="17.140625" style="33" bestFit="1" customWidth="1"/>
    <col min="6" max="6" width="10.140625" style="13" customWidth="1"/>
    <col min="7" max="8" width="9.140625" style="1"/>
    <col min="9" max="9" width="15.28515625" style="1" bestFit="1" customWidth="1"/>
    <col min="10" max="10" width="15.7109375" style="10" bestFit="1" customWidth="1"/>
    <col min="11" max="11" width="16.42578125" style="10" bestFit="1" customWidth="1"/>
    <col min="12" max="16384" width="9.140625" style="1"/>
  </cols>
  <sheetData>
    <row r="1" spans="1:18" x14ac:dyDescent="0.25">
      <c r="B1" s="2" t="s">
        <v>0</v>
      </c>
      <c r="C1" s="2"/>
      <c r="D1" s="2"/>
      <c r="E1" s="2"/>
      <c r="F1" s="2"/>
      <c r="G1" s="3"/>
      <c r="H1" s="3"/>
      <c r="I1" s="3"/>
      <c r="J1" s="4"/>
      <c r="K1" s="4"/>
      <c r="L1" s="3"/>
      <c r="M1" s="3"/>
      <c r="N1" s="3"/>
      <c r="O1" s="3"/>
      <c r="P1" s="3"/>
      <c r="Q1" s="3"/>
      <c r="R1" s="3"/>
    </row>
    <row r="2" spans="1:18" x14ac:dyDescent="0.25">
      <c r="B2" s="2" t="s">
        <v>1</v>
      </c>
      <c r="C2" s="2"/>
      <c r="D2" s="2"/>
      <c r="E2" s="2"/>
      <c r="F2" s="2"/>
      <c r="G2" s="3"/>
      <c r="H2" s="3"/>
      <c r="I2" s="3"/>
      <c r="J2" s="4"/>
      <c r="K2" s="4"/>
      <c r="L2" s="3"/>
      <c r="M2" s="3"/>
      <c r="N2" s="3"/>
      <c r="O2" s="3"/>
      <c r="P2" s="3"/>
      <c r="Q2" s="3"/>
      <c r="R2" s="3"/>
    </row>
    <row r="3" spans="1:18" x14ac:dyDescent="0.25">
      <c r="B3" s="5" t="s">
        <v>51</v>
      </c>
      <c r="C3" s="2"/>
      <c r="D3" s="2"/>
      <c r="E3" s="2"/>
      <c r="F3" s="2"/>
      <c r="G3" s="3"/>
      <c r="H3" s="3"/>
      <c r="I3" s="3"/>
      <c r="J3" s="4"/>
      <c r="K3" s="4"/>
      <c r="L3" s="3"/>
      <c r="M3" s="3"/>
      <c r="N3" s="3"/>
      <c r="O3" s="3"/>
      <c r="P3" s="3"/>
      <c r="Q3" s="3"/>
      <c r="R3" s="3"/>
    </row>
    <row r="4" spans="1:18" x14ac:dyDescent="0.25">
      <c r="B4" s="5" t="s">
        <v>3</v>
      </c>
      <c r="C4" s="2"/>
      <c r="D4" s="2"/>
      <c r="E4" s="2"/>
      <c r="F4" s="2"/>
      <c r="G4" s="3"/>
      <c r="H4" s="3"/>
      <c r="I4" s="3"/>
      <c r="J4" s="4"/>
      <c r="K4" s="4"/>
      <c r="L4" s="3"/>
      <c r="M4" s="3"/>
      <c r="N4" s="3"/>
      <c r="O4" s="3"/>
      <c r="P4" s="3"/>
      <c r="Q4" s="3"/>
      <c r="R4" s="3"/>
    </row>
    <row r="6" spans="1:18" ht="30" x14ac:dyDescent="0.25">
      <c r="A6" s="6"/>
      <c r="B6" s="7" t="s">
        <v>4</v>
      </c>
      <c r="C6" s="8" t="s">
        <v>5</v>
      </c>
      <c r="D6" s="8" t="s">
        <v>6</v>
      </c>
      <c r="E6" s="8" t="s">
        <v>7</v>
      </c>
      <c r="F6" s="9" t="s">
        <v>8</v>
      </c>
    </row>
    <row r="7" spans="1:18" ht="15.75" thickBot="1" x14ac:dyDescent="0.3">
      <c r="A7" s="6"/>
      <c r="B7" s="6"/>
      <c r="C7" s="11"/>
      <c r="D7" s="11"/>
      <c r="E7" s="12"/>
    </row>
    <row r="8" spans="1:18" x14ac:dyDescent="0.25">
      <c r="B8" s="6" t="s">
        <v>9</v>
      </c>
      <c r="C8" s="14">
        <v>1008022</v>
      </c>
      <c r="D8" s="15">
        <v>1306236</v>
      </c>
      <c r="E8" s="16">
        <f>C8-D8</f>
        <v>-298214</v>
      </c>
      <c r="F8" s="17">
        <f>(C8-D8)/C8</f>
        <v>-0.29584076538012066</v>
      </c>
    </row>
    <row r="9" spans="1:18" x14ac:dyDescent="0.25">
      <c r="B9" s="6" t="s">
        <v>10</v>
      </c>
      <c r="C9" s="18">
        <v>8865</v>
      </c>
      <c r="D9" s="19">
        <v>12562</v>
      </c>
      <c r="E9" s="20">
        <f>C9-D9</f>
        <v>-3697</v>
      </c>
      <c r="F9" s="21">
        <f>(C9-D9)/C9</f>
        <v>-0.41703327693175407</v>
      </c>
    </row>
    <row r="10" spans="1:18" ht="15.75" thickBot="1" x14ac:dyDescent="0.3">
      <c r="B10" s="6" t="s">
        <v>11</v>
      </c>
      <c r="C10" s="22">
        <v>1721300</v>
      </c>
      <c r="D10" s="23">
        <v>1695633</v>
      </c>
      <c r="E10" s="24">
        <f>C10-D10</f>
        <v>25667</v>
      </c>
      <c r="F10" s="25">
        <f>(C10-D10)/C10</f>
        <v>1.4911404171265904E-2</v>
      </c>
    </row>
    <row r="11" spans="1:18" x14ac:dyDescent="0.25">
      <c r="B11" s="6"/>
      <c r="C11" s="26">
        <v>0</v>
      </c>
      <c r="D11" s="26">
        <v>0</v>
      </c>
      <c r="E11" s="26"/>
    </row>
    <row r="12" spans="1:18" ht="15.75" thickBot="1" x14ac:dyDescent="0.3">
      <c r="B12" s="27" t="s">
        <v>12</v>
      </c>
      <c r="C12" s="28">
        <f>SUM(C8:C11)</f>
        <v>2738187</v>
      </c>
      <c r="D12" s="28">
        <f>SUM(D8:D11)</f>
        <v>3014431</v>
      </c>
      <c r="E12" s="28">
        <f>C12-D12</f>
        <v>-276244</v>
      </c>
      <c r="F12" s="29">
        <f>(C12-D12)/C12</f>
        <v>-0.10088573205555355</v>
      </c>
    </row>
    <row r="13" spans="1:18" ht="15.75" thickTop="1" x14ac:dyDescent="0.25">
      <c r="A13" s="6"/>
      <c r="B13" s="7"/>
      <c r="C13" s="30"/>
      <c r="D13" s="30"/>
      <c r="E13" s="31"/>
    </row>
    <row r="14" spans="1:18" x14ac:dyDescent="0.25">
      <c r="A14" s="6"/>
      <c r="B14" s="7"/>
      <c r="C14" s="30"/>
      <c r="D14" s="30"/>
      <c r="E14" s="31"/>
    </row>
    <row r="15" spans="1:18" x14ac:dyDescent="0.25">
      <c r="A15" s="6"/>
      <c r="B15" s="7"/>
      <c r="C15" s="30"/>
      <c r="D15" s="30"/>
      <c r="E15" s="31"/>
    </row>
    <row r="16" spans="1:18" ht="15.75" thickBot="1" x14ac:dyDescent="0.3">
      <c r="B16" s="32"/>
    </row>
    <row r="17" spans="2:9" x14ac:dyDescent="0.25">
      <c r="B17" s="6" t="s">
        <v>13</v>
      </c>
      <c r="C17" s="34">
        <v>0</v>
      </c>
      <c r="D17" s="35">
        <v>0</v>
      </c>
      <c r="E17" s="36">
        <f>C17-D17</f>
        <v>0</v>
      </c>
      <c r="F17" s="37">
        <f>IFERROR((C17-D17)/C17,0)</f>
        <v>0</v>
      </c>
      <c r="I17" s="38"/>
    </row>
    <row r="18" spans="2:9" x14ac:dyDescent="0.25">
      <c r="B18" s="6" t="s">
        <v>14</v>
      </c>
      <c r="C18" s="39">
        <v>0</v>
      </c>
      <c r="D18" s="40">
        <v>0</v>
      </c>
      <c r="E18" s="41">
        <f t="shared" ref="E18:E34" si="0">C18-D18</f>
        <v>0</v>
      </c>
      <c r="F18" s="42">
        <f t="shared" ref="F18:F35" si="1">IFERROR((C18-D18)/C18,0)</f>
        <v>0</v>
      </c>
      <c r="I18" s="38"/>
    </row>
    <row r="19" spans="2:9" x14ac:dyDescent="0.25">
      <c r="B19" s="6" t="s">
        <v>15</v>
      </c>
      <c r="C19" s="39">
        <v>0</v>
      </c>
      <c r="D19" s="40">
        <v>0</v>
      </c>
      <c r="E19" s="41">
        <f t="shared" si="0"/>
        <v>0</v>
      </c>
      <c r="F19" s="42">
        <f t="shared" si="1"/>
        <v>0</v>
      </c>
      <c r="I19" s="38"/>
    </row>
    <row r="20" spans="2:9" x14ac:dyDescent="0.25">
      <c r="B20" s="6" t="s">
        <v>16</v>
      </c>
      <c r="C20" s="39">
        <v>0</v>
      </c>
      <c r="D20" s="40">
        <v>0</v>
      </c>
      <c r="E20" s="41">
        <f t="shared" si="0"/>
        <v>0</v>
      </c>
      <c r="F20" s="42">
        <f t="shared" si="1"/>
        <v>0</v>
      </c>
      <c r="I20" s="38"/>
    </row>
    <row r="21" spans="2:9" x14ac:dyDescent="0.25">
      <c r="B21" s="6" t="s">
        <v>17</v>
      </c>
      <c r="C21" s="39">
        <v>0</v>
      </c>
      <c r="D21" s="40">
        <v>0</v>
      </c>
      <c r="E21" s="41">
        <f t="shared" si="0"/>
        <v>0</v>
      </c>
      <c r="F21" s="42">
        <f t="shared" si="1"/>
        <v>0</v>
      </c>
      <c r="I21" s="38"/>
    </row>
    <row r="22" spans="2:9" x14ac:dyDescent="0.25">
      <c r="B22" s="6" t="s">
        <v>18</v>
      </c>
      <c r="C22" s="39">
        <v>0</v>
      </c>
      <c r="D22" s="40">
        <v>0</v>
      </c>
      <c r="E22" s="41">
        <f t="shared" si="0"/>
        <v>0</v>
      </c>
      <c r="F22" s="42">
        <f t="shared" si="1"/>
        <v>0</v>
      </c>
      <c r="I22" s="38"/>
    </row>
    <row r="23" spans="2:9" x14ac:dyDescent="0.25">
      <c r="B23" s="6" t="s">
        <v>19</v>
      </c>
      <c r="C23" s="39">
        <v>0</v>
      </c>
      <c r="D23" s="40">
        <v>0</v>
      </c>
      <c r="E23" s="41">
        <f t="shared" si="0"/>
        <v>0</v>
      </c>
      <c r="F23" s="42">
        <f t="shared" si="1"/>
        <v>0</v>
      </c>
      <c r="I23" s="38"/>
    </row>
    <row r="24" spans="2:9" x14ac:dyDescent="0.25">
      <c r="B24" s="6" t="s">
        <v>20</v>
      </c>
      <c r="C24" s="39">
        <v>0</v>
      </c>
      <c r="D24" s="40">
        <v>0</v>
      </c>
      <c r="E24" s="41">
        <f t="shared" si="0"/>
        <v>0</v>
      </c>
      <c r="F24" s="42">
        <f t="shared" si="1"/>
        <v>0</v>
      </c>
      <c r="I24" s="38"/>
    </row>
    <row r="25" spans="2:9" x14ac:dyDescent="0.25">
      <c r="B25" s="6" t="s">
        <v>21</v>
      </c>
      <c r="C25" s="39">
        <v>0</v>
      </c>
      <c r="D25" s="40">
        <v>0</v>
      </c>
      <c r="E25" s="41">
        <f t="shared" si="0"/>
        <v>0</v>
      </c>
      <c r="F25" s="42">
        <f t="shared" si="1"/>
        <v>0</v>
      </c>
      <c r="I25" s="38"/>
    </row>
    <row r="26" spans="2:9" x14ac:dyDescent="0.25">
      <c r="B26" s="6" t="s">
        <v>22</v>
      </c>
      <c r="C26" s="39">
        <v>2665972</v>
      </c>
      <c r="D26" s="40">
        <v>2893493</v>
      </c>
      <c r="E26" s="41">
        <f t="shared" si="0"/>
        <v>-227521</v>
      </c>
      <c r="F26" s="42">
        <f t="shared" si="1"/>
        <v>-8.5342606749058136E-2</v>
      </c>
      <c r="I26" s="38"/>
    </row>
    <row r="27" spans="2:9" x14ac:dyDescent="0.25">
      <c r="B27" s="6" t="s">
        <v>23</v>
      </c>
      <c r="C27" s="39">
        <v>0</v>
      </c>
      <c r="D27" s="40">
        <v>0</v>
      </c>
      <c r="E27" s="41">
        <f t="shared" si="0"/>
        <v>0</v>
      </c>
      <c r="F27" s="42">
        <f t="shared" si="1"/>
        <v>0</v>
      </c>
      <c r="I27" s="38"/>
    </row>
    <row r="28" spans="2:9" x14ac:dyDescent="0.25">
      <c r="B28" s="6" t="s">
        <v>24</v>
      </c>
      <c r="C28" s="39">
        <v>0</v>
      </c>
      <c r="D28" s="40">
        <v>0</v>
      </c>
      <c r="E28" s="41">
        <f t="shared" si="0"/>
        <v>0</v>
      </c>
      <c r="F28" s="42">
        <f t="shared" si="1"/>
        <v>0</v>
      </c>
      <c r="I28" s="38"/>
    </row>
    <row r="29" spans="2:9" x14ac:dyDescent="0.25">
      <c r="B29" s="6" t="s">
        <v>25</v>
      </c>
      <c r="C29" s="39">
        <v>66875</v>
      </c>
      <c r="D29" s="40">
        <v>114938</v>
      </c>
      <c r="E29" s="41">
        <f t="shared" si="0"/>
        <v>-48063</v>
      </c>
      <c r="F29" s="42">
        <f t="shared" si="1"/>
        <v>-0.71869906542056072</v>
      </c>
      <c r="I29" s="38"/>
    </row>
    <row r="30" spans="2:9" x14ac:dyDescent="0.25">
      <c r="B30" s="6" t="s">
        <v>26</v>
      </c>
      <c r="C30" s="39">
        <v>0</v>
      </c>
      <c r="D30" s="40">
        <v>0</v>
      </c>
      <c r="E30" s="41">
        <f t="shared" si="0"/>
        <v>0</v>
      </c>
      <c r="F30" s="42">
        <f t="shared" si="1"/>
        <v>0</v>
      </c>
      <c r="I30" s="38"/>
    </row>
    <row r="31" spans="2:9" x14ac:dyDescent="0.25">
      <c r="B31" s="6" t="s">
        <v>27</v>
      </c>
      <c r="C31" s="39">
        <v>0</v>
      </c>
      <c r="D31" s="40">
        <v>0</v>
      </c>
      <c r="E31" s="41">
        <f t="shared" si="0"/>
        <v>0</v>
      </c>
      <c r="F31" s="42">
        <f t="shared" si="1"/>
        <v>0</v>
      </c>
      <c r="I31" s="38"/>
    </row>
    <row r="32" spans="2:9" x14ac:dyDescent="0.25">
      <c r="B32" s="6" t="s">
        <v>28</v>
      </c>
      <c r="C32" s="39">
        <v>0</v>
      </c>
      <c r="D32" s="40">
        <v>0</v>
      </c>
      <c r="E32" s="41">
        <f t="shared" si="0"/>
        <v>0</v>
      </c>
      <c r="F32" s="42">
        <f t="shared" si="1"/>
        <v>0</v>
      </c>
      <c r="I32" s="38"/>
    </row>
    <row r="33" spans="1:17" x14ac:dyDescent="0.25">
      <c r="B33" s="6" t="s">
        <v>29</v>
      </c>
      <c r="C33" s="39">
        <v>0</v>
      </c>
      <c r="D33" s="40">
        <v>6000</v>
      </c>
      <c r="E33" s="41">
        <f t="shared" si="0"/>
        <v>-6000</v>
      </c>
      <c r="F33" s="42">
        <f t="shared" si="1"/>
        <v>0</v>
      </c>
      <c r="I33" s="38"/>
    </row>
    <row r="34" spans="1:17" x14ac:dyDescent="0.25">
      <c r="A34" s="43"/>
      <c r="B34" s="6" t="s">
        <v>30</v>
      </c>
      <c r="C34" s="39">
        <v>0</v>
      </c>
      <c r="D34" s="40">
        <v>0</v>
      </c>
      <c r="E34" s="41">
        <f t="shared" si="0"/>
        <v>0</v>
      </c>
      <c r="F34" s="42">
        <f t="shared" si="1"/>
        <v>0</v>
      </c>
      <c r="I34" s="38"/>
    </row>
    <row r="35" spans="1:17" ht="15.75" thickBot="1" x14ac:dyDescent="0.3">
      <c r="B35" s="6" t="s">
        <v>31</v>
      </c>
      <c r="C35" s="44">
        <v>0</v>
      </c>
      <c r="D35" s="45">
        <v>0</v>
      </c>
      <c r="E35" s="46">
        <f>C35-D35</f>
        <v>0</v>
      </c>
      <c r="F35" s="47">
        <f t="shared" si="1"/>
        <v>0</v>
      </c>
      <c r="I35" s="38"/>
    </row>
    <row r="37" spans="1:17" ht="15.75" thickBot="1" x14ac:dyDescent="0.3">
      <c r="B37" s="27" t="s">
        <v>32</v>
      </c>
      <c r="C37" s="28">
        <f>SUM(C17:C35)</f>
        <v>2732847</v>
      </c>
      <c r="D37" s="28">
        <f>SUM(D17:D35)</f>
        <v>3014431</v>
      </c>
      <c r="E37" s="28">
        <f>C37-D37</f>
        <v>-281584</v>
      </c>
      <c r="F37" s="29">
        <f t="shared" ref="F37:F39" si="2">(C37-D37)/C37</f>
        <v>-0.10303686960887309</v>
      </c>
    </row>
    <row r="38" spans="1:17" ht="15.75" thickTop="1" x14ac:dyDescent="0.25">
      <c r="B38" s="48"/>
      <c r="C38" s="49"/>
      <c r="D38" s="49"/>
      <c r="E38" s="49"/>
      <c r="F38" s="50"/>
    </row>
    <row r="39" spans="1:17" ht="15.75" thickBot="1" x14ac:dyDescent="0.3">
      <c r="B39" s="51" t="s">
        <v>33</v>
      </c>
      <c r="C39" s="52">
        <f>C12-C37</f>
        <v>5340</v>
      </c>
      <c r="D39" s="52">
        <f>D12-D37</f>
        <v>0</v>
      </c>
      <c r="E39" s="52">
        <f>E12-E37</f>
        <v>5340</v>
      </c>
      <c r="F39" s="66">
        <f t="shared" si="2"/>
        <v>1</v>
      </c>
      <c r="G39" s="54"/>
      <c r="H39" s="54"/>
      <c r="I39" s="54"/>
      <c r="J39" s="55"/>
      <c r="K39" s="55"/>
      <c r="L39" s="54"/>
      <c r="M39" s="54"/>
      <c r="N39" s="54"/>
      <c r="O39" s="54"/>
      <c r="P39" s="54"/>
      <c r="Q39" s="54"/>
    </row>
    <row r="40" spans="1:17" ht="15.75" thickTop="1" x14ac:dyDescent="0.25">
      <c r="B40" s="48"/>
      <c r="C40" s="49"/>
      <c r="D40" s="49"/>
      <c r="E40" s="49"/>
      <c r="F40" s="50"/>
    </row>
    <row r="41" spans="1:17" hidden="1" x14ac:dyDescent="0.25">
      <c r="B41" s="48"/>
      <c r="C41" s="49"/>
      <c r="D41" s="49"/>
      <c r="E41" s="49"/>
      <c r="F41" s="50"/>
    </row>
    <row r="42" spans="1:17" ht="15.75" hidden="1" thickBot="1" x14ac:dyDescent="0.3">
      <c r="B42" s="27" t="s">
        <v>34</v>
      </c>
      <c r="C42" s="27" t="s">
        <v>35</v>
      </c>
      <c r="D42" s="27" t="s">
        <v>36</v>
      </c>
      <c r="E42" s="27"/>
      <c r="F42" s="27"/>
    </row>
    <row r="43" spans="1:17" hidden="1" x14ac:dyDescent="0.25"/>
    <row r="44" spans="1:17" hidden="1" x14ac:dyDescent="0.25">
      <c r="B44" s="33" t="s">
        <v>37</v>
      </c>
    </row>
    <row r="45" spans="1:17" hidden="1" x14ac:dyDescent="0.25">
      <c r="B45" s="56" t="s">
        <v>38</v>
      </c>
      <c r="E45" s="33">
        <v>0</v>
      </c>
      <c r="F45" s="13">
        <v>0</v>
      </c>
    </row>
    <row r="46" spans="1:17" hidden="1" x14ac:dyDescent="0.25">
      <c r="B46" s="56" t="s">
        <v>39</v>
      </c>
      <c r="D46" s="33">
        <v>2500000</v>
      </c>
      <c r="E46" s="33">
        <v>0</v>
      </c>
      <c r="F46" s="13">
        <v>0</v>
      </c>
    </row>
    <row r="47" spans="1:17" hidden="1" x14ac:dyDescent="0.25">
      <c r="B47" s="56" t="s">
        <v>40</v>
      </c>
      <c r="E47" s="33">
        <v>0</v>
      </c>
      <c r="F47" s="13">
        <v>0</v>
      </c>
    </row>
    <row r="48" spans="1:17" hidden="1" x14ac:dyDescent="0.25">
      <c r="B48" s="56" t="s">
        <v>41</v>
      </c>
      <c r="E48" s="33">
        <v>0</v>
      </c>
      <c r="F48" s="13">
        <v>0</v>
      </c>
    </row>
    <row r="49" spans="2:16" hidden="1" x14ac:dyDescent="0.25">
      <c r="B49" s="56" t="s">
        <v>42</v>
      </c>
      <c r="E49" s="33">
        <v>0</v>
      </c>
      <c r="F49" s="13">
        <v>0</v>
      </c>
    </row>
    <row r="50" spans="2:16" hidden="1" x14ac:dyDescent="0.25">
      <c r="D50" s="33">
        <f>SUM(D45:D49)</f>
        <v>2500000</v>
      </c>
      <c r="E50" s="33">
        <f>SUM(E45:E49)</f>
        <v>0</v>
      </c>
      <c r="F50" s="13">
        <v>0</v>
      </c>
    </row>
    <row r="51" spans="2:16" ht="15.75" hidden="1" thickBot="1" x14ac:dyDescent="0.3">
      <c r="B51" s="27" t="s">
        <v>43</v>
      </c>
      <c r="C51" s="28">
        <f>C37-C50</f>
        <v>2732847</v>
      </c>
      <c r="D51" s="28">
        <f>D37-D50</f>
        <v>514431</v>
      </c>
      <c r="E51" s="28">
        <f>E37-E50</f>
        <v>-281584</v>
      </c>
      <c r="F51" s="57">
        <f>(C51-D51)/C51</f>
        <v>0.81176004364679033</v>
      </c>
    </row>
    <row r="52" spans="2:16" hidden="1" x14ac:dyDescent="0.25"/>
    <row r="53" spans="2:16" ht="15.75" hidden="1" thickBot="1" x14ac:dyDescent="0.3">
      <c r="B53" s="51" t="s">
        <v>33</v>
      </c>
      <c r="C53" s="58">
        <f>C12-C51</f>
        <v>5340</v>
      </c>
      <c r="D53" s="58">
        <f>D12-D51</f>
        <v>2500000</v>
      </c>
      <c r="E53" s="58">
        <f>E25-E51</f>
        <v>281584</v>
      </c>
      <c r="F53" s="53">
        <f>(C53-D53)/C53</f>
        <v>-467.16479400749063</v>
      </c>
    </row>
    <row r="54" spans="2:16" hidden="1" x14ac:dyDescent="0.25">
      <c r="D54" s="59"/>
      <c r="E54" s="59"/>
    </row>
    <row r="56" spans="2:16" x14ac:dyDescent="0.25">
      <c r="B56" s="33" t="s">
        <v>44</v>
      </c>
      <c r="C56" s="33">
        <f>D58</f>
        <v>497604</v>
      </c>
      <c r="D56" s="33">
        <v>497604</v>
      </c>
    </row>
    <row r="57" spans="2:16" x14ac:dyDescent="0.25">
      <c r="B57" s="33" t="s">
        <v>45</v>
      </c>
      <c r="C57" s="33">
        <f>C39</f>
        <v>5340</v>
      </c>
      <c r="D57" s="33">
        <f>D39</f>
        <v>0</v>
      </c>
      <c r="G57" s="60"/>
      <c r="H57" s="60"/>
      <c r="I57" s="60"/>
      <c r="J57" s="60"/>
      <c r="K57" s="60"/>
      <c r="L57" s="60"/>
      <c r="M57" s="60"/>
      <c r="N57" s="60"/>
      <c r="O57" s="60"/>
      <c r="P57" s="61"/>
    </row>
    <row r="58" spans="2:16" ht="15.75" thickBot="1" x14ac:dyDescent="0.3">
      <c r="B58" s="62" t="s">
        <v>46</v>
      </c>
      <c r="C58" s="63">
        <f>C56+C57</f>
        <v>502944</v>
      </c>
      <c r="D58" s="63">
        <f>D56+D57</f>
        <v>497604</v>
      </c>
      <c r="E58" s="64"/>
      <c r="F58" s="64"/>
    </row>
    <row r="60" spans="2:16" x14ac:dyDescent="0.25">
      <c r="B60" s="3" t="s">
        <v>47</v>
      </c>
      <c r="C60" s="65">
        <f>C58/((C37)/365)</f>
        <v>67.173376336106628</v>
      </c>
      <c r="D60" s="65">
        <f>D58/(D37/365)</f>
        <v>60.251987854424264</v>
      </c>
      <c r="E60" s="65"/>
      <c r="F60" s="65"/>
      <c r="G60" s="65"/>
      <c r="H60" s="65"/>
      <c r="I60" s="65"/>
      <c r="J60" s="4"/>
      <c r="K60" s="4"/>
      <c r="L60" s="65"/>
      <c r="M60" s="65"/>
      <c r="N60" s="65"/>
      <c r="O60" s="65"/>
    </row>
    <row r="61" spans="2:16" x14ac:dyDescent="0.25">
      <c r="B61" s="3" t="s">
        <v>48</v>
      </c>
      <c r="C61" s="65">
        <f>C58/(C37/12)</f>
        <v>2.2084397699541904</v>
      </c>
      <c r="D61" s="65">
        <f>D58/(D37/12)</f>
        <v>1.9808872719262771</v>
      </c>
      <c r="E61" s="65"/>
      <c r="F61" s="65"/>
      <c r="G61" s="65"/>
      <c r="H61" s="65"/>
      <c r="I61" s="65"/>
      <c r="J61" s="4"/>
      <c r="K61" s="4"/>
      <c r="L61" s="65"/>
      <c r="M61" s="65"/>
      <c r="N61" s="65"/>
      <c r="O61" s="65"/>
    </row>
  </sheetData>
  <mergeCells count="4">
    <mergeCell ref="B1:F1"/>
    <mergeCell ref="B2:F2"/>
    <mergeCell ref="B3:F3"/>
    <mergeCell ref="B4:F4"/>
  </mergeCells>
  <conditionalFormatting sqref="C53:F53">
    <cfRule type="cellIs" dxfId="1" priority="1" operator="notEqual">
      <formula>0</formula>
    </cfRule>
  </conditionalFormatting>
  <conditionalFormatting sqref="C39:Q39">
    <cfRule type="cellIs" dxfId="0" priority="2" operator="notEqual">
      <formula>0</formula>
    </cfRule>
  </conditionalFormatting>
  <printOptions horizontalCentered="1" gridLines="1"/>
  <pageMargins left="0.75" right="0.75" top="1.5" bottom="0.5" header="0.5" footer="0.75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599 Final Budget</vt:lpstr>
      <vt:lpstr>199 Budget 25-26</vt:lpstr>
      <vt:lpstr>199 Expense FN OBJ SUmmary</vt:lpstr>
      <vt:lpstr>240 Budget 25-26</vt:lpstr>
      <vt:lpstr>'199 Budget 25-26'!Print_Area</vt:lpstr>
      <vt:lpstr>'199 Expense FN OBJ SUmmary'!Print_Area</vt:lpstr>
      <vt:lpstr>'240 Budget 25-26'!Print_Area</vt:lpstr>
      <vt:lpstr>'599 Final Budget'!Print_Area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Sanchez, Alejandro</dc:creator>
  <cp:lastModifiedBy>Sanchez, Alejandro</cp:lastModifiedBy>
  <dcterms:created xsi:type="dcterms:W3CDTF">2025-09-08T18:27:25Z</dcterms:created>
  <dcterms:modified xsi:type="dcterms:W3CDTF">2025-09-08T21:05:38Z</dcterms:modified>
</cp:coreProperties>
</file>