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pisdk12-my.sharepoint.com/personal/balexander_gpisd_org/Documents/Desktop/"/>
    </mc:Choice>
  </mc:AlternateContent>
  <xr:revisionPtr revIDLastSave="0" documentId="8_{445C0ED5-C772-4473-A029-86E461D55C5E}" xr6:coauthVersionLast="47" xr6:coauthVersionMax="47" xr10:uidLastSave="{00000000-0000-0000-0000-000000000000}"/>
  <bookViews>
    <workbookView xWindow="-57720" yWindow="6300" windowWidth="29040" windowHeight="15840" tabRatio="745" firstSheet="2" activeTab="3" xr2:uid="{00000000-000D-0000-FFFF-FFFF00000000}"/>
  </bookViews>
  <sheets>
    <sheet name="Funds Requiring Adoption" sheetId="8" state="hidden" r:id="rId1"/>
    <sheet name="22-23 Expenditure Summary" sheetId="2" state="hidden" r:id="rId2"/>
    <sheet name="23-24 Expenditure Summary" sheetId="1" r:id="rId3"/>
    <sheet name="24-25 Expenditure Summary" sheetId="9" r:id="rId4"/>
    <sheet name="23-24 GF FC Fund for Hearing" sheetId="5" state="hidden" r:id="rId5"/>
    <sheet name="24-25 GF FC Fund for Hearing" sheetId="10" state="hidden" r:id="rId6"/>
    <sheet name="23-24 CN FC Fund for Hearing" sheetId="6" state="hidden" r:id="rId7"/>
    <sheet name="24-25 CN FC Fd for Hear (Pendin" sheetId="11" state="hidden" r:id="rId8"/>
    <sheet name="23-24 DSF FC for Hearing" sheetId="7" state="hidden" r:id="rId9"/>
    <sheet name="24-25 DSF FC for Hearing" sheetId="12" state="hidden" r:id="rId10"/>
  </sheets>
  <externalReferences>
    <externalReference r:id="rId11"/>
  </externalReferences>
  <definedNames>
    <definedName name="_xlnm.Print_Area" localSheetId="1">'22-23 Expenditure Summary'!$A$1:$F$171</definedName>
    <definedName name="_xlnm.Print_Area" localSheetId="6">'23-24 CN FC Fund for Hearing'!$A$1:$F$50</definedName>
    <definedName name="_xlnm.Print_Area" localSheetId="8">'23-24 DSF FC for Hearing'!$A$1:$F$50</definedName>
    <definedName name="_xlnm.Print_Area" localSheetId="2">'23-24 Expenditure Summary'!$A$1:$H$65</definedName>
    <definedName name="_xlnm.Print_Area" localSheetId="4">'23-24 GF FC Fund for Hearing'!$A$1:$G$50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2" i="9" l="1"/>
  <c r="B11" i="9"/>
  <c r="E42" i="9"/>
  <c r="E48" i="9" l="1"/>
  <c r="B41" i="10" l="1"/>
  <c r="B36" i="12"/>
  <c r="B7" i="12"/>
  <c r="A2" i="12"/>
  <c r="B49" i="12"/>
  <c r="F46" i="12"/>
  <c r="C46" i="12"/>
  <c r="F42" i="12"/>
  <c r="E42" i="12"/>
  <c r="C42" i="12"/>
  <c r="C43" i="12" s="1"/>
  <c r="B42" i="12"/>
  <c r="F41" i="12"/>
  <c r="E41" i="12"/>
  <c r="F40" i="12"/>
  <c r="E40" i="12"/>
  <c r="C40" i="12"/>
  <c r="B40" i="12"/>
  <c r="F39" i="12"/>
  <c r="F43" i="12" s="1"/>
  <c r="E39" i="12"/>
  <c r="E43" i="12" s="1"/>
  <c r="C39" i="12"/>
  <c r="B39" i="12"/>
  <c r="B43" i="12" s="1"/>
  <c r="F36" i="12"/>
  <c r="G36" i="12" s="1"/>
  <c r="E36" i="12"/>
  <c r="C36" i="12"/>
  <c r="F33" i="12"/>
  <c r="E33" i="12"/>
  <c r="C33" i="12"/>
  <c r="B33" i="12"/>
  <c r="F32" i="12"/>
  <c r="E32" i="12"/>
  <c r="C32" i="12"/>
  <c r="B32" i="12"/>
  <c r="F31" i="12"/>
  <c r="E31" i="12"/>
  <c r="C31" i="12"/>
  <c r="B31" i="12"/>
  <c r="F30" i="12"/>
  <c r="E30" i="12"/>
  <c r="C30" i="12"/>
  <c r="B30" i="12"/>
  <c r="B34" i="12" s="1"/>
  <c r="F29" i="12"/>
  <c r="F34" i="12" s="1"/>
  <c r="E29" i="12"/>
  <c r="E34" i="12" s="1"/>
  <c r="C29" i="12"/>
  <c r="C34" i="12" s="1"/>
  <c r="B29" i="12"/>
  <c r="F26" i="12"/>
  <c r="E26" i="12"/>
  <c r="C26" i="12"/>
  <c r="B26" i="12"/>
  <c r="F23" i="12"/>
  <c r="E23" i="12"/>
  <c r="C23" i="12"/>
  <c r="B23" i="12"/>
  <c r="F22" i="12"/>
  <c r="E22" i="12"/>
  <c r="C22" i="12"/>
  <c r="B22" i="12"/>
  <c r="F21" i="12"/>
  <c r="E21" i="12"/>
  <c r="C21" i="12"/>
  <c r="B21" i="12"/>
  <c r="F20" i="12"/>
  <c r="E20" i="12"/>
  <c r="C20" i="12"/>
  <c r="B20" i="12"/>
  <c r="F19" i="12"/>
  <c r="E19" i="12"/>
  <c r="C19" i="12"/>
  <c r="B19" i="12"/>
  <c r="F18" i="12"/>
  <c r="F24" i="12" s="1"/>
  <c r="E18" i="12"/>
  <c r="E24" i="12" s="1"/>
  <c r="C18" i="12"/>
  <c r="C24" i="12" s="1"/>
  <c r="B18" i="12"/>
  <c r="B24" i="12" s="1"/>
  <c r="F14" i="12"/>
  <c r="E14" i="12"/>
  <c r="C14" i="12"/>
  <c r="B14" i="12"/>
  <c r="F13" i="12"/>
  <c r="E13" i="12"/>
  <c r="C13" i="12"/>
  <c r="B13" i="12"/>
  <c r="F12" i="12"/>
  <c r="F15" i="12" s="1"/>
  <c r="F45" i="12" s="1"/>
  <c r="E12" i="12"/>
  <c r="E15" i="12" s="1"/>
  <c r="C12" i="12"/>
  <c r="C15" i="12" s="1"/>
  <c r="B12" i="12"/>
  <c r="F11" i="12"/>
  <c r="E11" i="12"/>
  <c r="C11" i="12"/>
  <c r="B11" i="12"/>
  <c r="B15" i="12" s="1"/>
  <c r="E7" i="12"/>
  <c r="F46" i="10"/>
  <c r="E42" i="10"/>
  <c r="E41" i="10"/>
  <c r="E40" i="10"/>
  <c r="E39" i="10"/>
  <c r="E36" i="10"/>
  <c r="E33" i="10"/>
  <c r="E32" i="10"/>
  <c r="E31" i="10"/>
  <c r="E30" i="10"/>
  <c r="E29" i="10"/>
  <c r="E23" i="10"/>
  <c r="E22" i="10"/>
  <c r="E21" i="10"/>
  <c r="E19" i="10"/>
  <c r="E20" i="10"/>
  <c r="E18" i="10"/>
  <c r="E14" i="10"/>
  <c r="E13" i="10"/>
  <c r="E12" i="10"/>
  <c r="E11" i="10"/>
  <c r="B49" i="10"/>
  <c r="C46" i="10"/>
  <c r="B42" i="10"/>
  <c r="B40" i="10"/>
  <c r="B39" i="10"/>
  <c r="B36" i="10"/>
  <c r="B33" i="10"/>
  <c r="B32" i="10"/>
  <c r="B31" i="10"/>
  <c r="B30" i="10"/>
  <c r="B29" i="10"/>
  <c r="B23" i="10"/>
  <c r="B22" i="10"/>
  <c r="B21" i="10"/>
  <c r="B20" i="10"/>
  <c r="B19" i="10"/>
  <c r="B18" i="10"/>
  <c r="B14" i="10"/>
  <c r="B13" i="10"/>
  <c r="B12" i="10"/>
  <c r="B11" i="10"/>
  <c r="E7" i="10"/>
  <c r="B7" i="10"/>
  <c r="A2" i="10"/>
  <c r="G36" i="10"/>
  <c r="B34" i="10" l="1"/>
  <c r="C45" i="12"/>
  <c r="G45" i="12" s="1"/>
  <c r="B45" i="12"/>
  <c r="E45" i="12"/>
  <c r="E43" i="10"/>
  <c r="E34" i="10"/>
  <c r="E24" i="10"/>
  <c r="E15" i="10"/>
  <c r="B24" i="10"/>
  <c r="B15" i="10"/>
  <c r="C48" i="9" l="1"/>
  <c r="C36" i="10" s="1"/>
  <c r="F54" i="9"/>
  <c r="F42" i="10" s="1"/>
  <c r="C54" i="9"/>
  <c r="C42" i="10" s="1"/>
  <c r="F53" i="9"/>
  <c r="F41" i="10" s="1"/>
  <c r="E53" i="9"/>
  <c r="E55" i="9" s="1"/>
  <c r="F52" i="9"/>
  <c r="C52" i="9"/>
  <c r="C40" i="10" s="1"/>
  <c r="F51" i="9"/>
  <c r="C51" i="9"/>
  <c r="C39" i="10" s="1"/>
  <c r="F48" i="9"/>
  <c r="F36" i="10" s="1"/>
  <c r="E46" i="9"/>
  <c r="B46" i="9"/>
  <c r="F45" i="9"/>
  <c r="F33" i="10" s="1"/>
  <c r="C45" i="9"/>
  <c r="C33" i="10" s="1"/>
  <c r="F44" i="9"/>
  <c r="F32" i="10" s="1"/>
  <c r="C44" i="9"/>
  <c r="C32" i="10" s="1"/>
  <c r="F43" i="9"/>
  <c r="F31" i="10" s="1"/>
  <c r="C43" i="9"/>
  <c r="C31" i="10" s="1"/>
  <c r="F42" i="9"/>
  <c r="C42" i="9"/>
  <c r="F41" i="9"/>
  <c r="F29" i="10" s="1"/>
  <c r="C41" i="9"/>
  <c r="C29" i="10" s="1"/>
  <c r="E38" i="9"/>
  <c r="E26" i="10" s="1"/>
  <c r="E45" i="10" s="1"/>
  <c r="B38" i="9"/>
  <c r="B26" i="10" s="1"/>
  <c r="A38" i="9"/>
  <c r="A37" i="9"/>
  <c r="A36" i="9"/>
  <c r="A35" i="9"/>
  <c r="A34" i="9"/>
  <c r="F33" i="9"/>
  <c r="C33" i="9"/>
  <c r="A33" i="9"/>
  <c r="A31" i="9"/>
  <c r="A30" i="9"/>
  <c r="A29" i="9"/>
  <c r="F28" i="9"/>
  <c r="C28" i="9"/>
  <c r="A28" i="9"/>
  <c r="F27" i="9"/>
  <c r="C27" i="9"/>
  <c r="A27" i="9"/>
  <c r="A26" i="9"/>
  <c r="E24" i="9"/>
  <c r="B24" i="9"/>
  <c r="F23" i="9"/>
  <c r="F23" i="10" s="1"/>
  <c r="C23" i="9"/>
  <c r="C23" i="10" s="1"/>
  <c r="F22" i="9"/>
  <c r="C22" i="9"/>
  <c r="C22" i="10" s="1"/>
  <c r="F21" i="9"/>
  <c r="F21" i="10" s="1"/>
  <c r="C21" i="9"/>
  <c r="C21" i="10" s="1"/>
  <c r="F20" i="9"/>
  <c r="F20" i="10" s="1"/>
  <c r="C20" i="9"/>
  <c r="C20" i="10" s="1"/>
  <c r="F19" i="9"/>
  <c r="F19" i="10" s="1"/>
  <c r="C19" i="9"/>
  <c r="C19" i="10" s="1"/>
  <c r="F18" i="9"/>
  <c r="C18" i="9"/>
  <c r="E15" i="9"/>
  <c r="B15" i="9"/>
  <c r="F14" i="9"/>
  <c r="F14" i="10" s="1"/>
  <c r="C14" i="9"/>
  <c r="C14" i="10" s="1"/>
  <c r="F13" i="9"/>
  <c r="F13" i="10" s="1"/>
  <c r="C13" i="9"/>
  <c r="C13" i="10" s="1"/>
  <c r="F12" i="9"/>
  <c r="F12" i="10" s="1"/>
  <c r="C12" i="9"/>
  <c r="C12" i="10" s="1"/>
  <c r="F11" i="9"/>
  <c r="F11" i="10" s="1"/>
  <c r="C11" i="9"/>
  <c r="C11" i="10" s="1"/>
  <c r="E48" i="1"/>
  <c r="C38" i="1"/>
  <c r="F38" i="1"/>
  <c r="C28" i="1"/>
  <c r="C33" i="1"/>
  <c r="F28" i="1"/>
  <c r="F33" i="1"/>
  <c r="E38" i="1"/>
  <c r="G32" i="10" l="1"/>
  <c r="G23" i="10"/>
  <c r="G29" i="10"/>
  <c r="C18" i="10"/>
  <c r="C24" i="10" s="1"/>
  <c r="C24" i="9"/>
  <c r="G31" i="10"/>
  <c r="C15" i="10"/>
  <c r="G19" i="10"/>
  <c r="G20" i="10"/>
  <c r="G33" i="10"/>
  <c r="G21" i="10"/>
  <c r="F24" i="9"/>
  <c r="F18" i="10"/>
  <c r="F39" i="10"/>
  <c r="F55" i="9"/>
  <c r="G11" i="10"/>
  <c r="F15" i="10"/>
  <c r="H52" i="9"/>
  <c r="F40" i="10"/>
  <c r="H54" i="9"/>
  <c r="H22" i="9"/>
  <c r="F22" i="10"/>
  <c r="G22" i="10" s="1"/>
  <c r="F46" i="9"/>
  <c r="F30" i="10"/>
  <c r="F34" i="10" s="1"/>
  <c r="C46" i="9"/>
  <c r="C30" i="10"/>
  <c r="C34" i="10" s="1"/>
  <c r="G48" i="9"/>
  <c r="H42" i="9"/>
  <c r="E57" i="9"/>
  <c r="H51" i="9"/>
  <c r="H45" i="9"/>
  <c r="H44" i="9"/>
  <c r="H43" i="9"/>
  <c r="H41" i="9"/>
  <c r="C38" i="9"/>
  <c r="C26" i="10" s="1"/>
  <c r="H19" i="9"/>
  <c r="G14" i="9"/>
  <c r="H12" i="9"/>
  <c r="G45" i="9"/>
  <c r="G44" i="9"/>
  <c r="G41" i="9"/>
  <c r="F15" i="9"/>
  <c r="H13" i="9"/>
  <c r="G27" i="9"/>
  <c r="G12" i="9"/>
  <c r="H14" i="9"/>
  <c r="G51" i="9"/>
  <c r="G52" i="9"/>
  <c r="G13" i="9"/>
  <c r="G42" i="9"/>
  <c r="G21" i="9"/>
  <c r="H27" i="9"/>
  <c r="H48" i="9"/>
  <c r="C15" i="9"/>
  <c r="H23" i="9"/>
  <c r="G54" i="9"/>
  <c r="H20" i="9"/>
  <c r="G18" i="9"/>
  <c r="H18" i="9"/>
  <c r="F38" i="9"/>
  <c r="F26" i="10" s="1"/>
  <c r="G43" i="9"/>
  <c r="H21" i="9"/>
  <c r="G11" i="9"/>
  <c r="H11" i="9"/>
  <c r="G19" i="9"/>
  <c r="G22" i="9"/>
  <c r="G20" i="9"/>
  <c r="G23" i="9"/>
  <c r="B42" i="2"/>
  <c r="E64" i="2"/>
  <c r="G27" i="8"/>
  <c r="C18" i="8"/>
  <c r="C19" i="8"/>
  <c r="C20" i="8"/>
  <c r="C21" i="8"/>
  <c r="C22" i="8"/>
  <c r="C23" i="8"/>
  <c r="C24" i="8"/>
  <c r="C25" i="8"/>
  <c r="C26" i="8"/>
  <c r="C28" i="8"/>
  <c r="C30" i="8"/>
  <c r="G26" i="10" l="1"/>
  <c r="G15" i="10"/>
  <c r="F43" i="10"/>
  <c r="G39" i="10"/>
  <c r="G18" i="10"/>
  <c r="F24" i="10"/>
  <c r="G24" i="10" s="1"/>
  <c r="H24" i="9"/>
  <c r="G24" i="9"/>
  <c r="G34" i="10"/>
  <c r="G46" i="9"/>
  <c r="H46" i="9"/>
  <c r="H38" i="9"/>
  <c r="H15" i="9"/>
  <c r="F57" i="9"/>
  <c r="G15" i="9"/>
  <c r="I34" i="8"/>
  <c r="F45" i="10" l="1"/>
  <c r="C37" i="8"/>
  <c r="C36" i="8"/>
  <c r="C35" i="8"/>
  <c r="C34" i="8"/>
  <c r="C33" i="8"/>
  <c r="C31" i="8"/>
  <c r="C32" i="8"/>
  <c r="C27" i="8"/>
  <c r="I50" i="8"/>
  <c r="E50" i="8"/>
  <c r="G49" i="8"/>
  <c r="G50" i="8" s="1"/>
  <c r="C49" i="8"/>
  <c r="C50" i="8" s="1"/>
  <c r="I45" i="8"/>
  <c r="G44" i="8"/>
  <c r="F44" i="8"/>
  <c r="E44" i="8"/>
  <c r="C44" i="8"/>
  <c r="G43" i="8"/>
  <c r="F43" i="8"/>
  <c r="E43" i="8"/>
  <c r="C43" i="8"/>
  <c r="C42" i="8"/>
  <c r="I38" i="8"/>
  <c r="G38" i="8"/>
  <c r="F36" i="8"/>
  <c r="E36" i="8"/>
  <c r="E38" i="8" s="1"/>
  <c r="I14" i="8"/>
  <c r="G14" i="8"/>
  <c r="E14" i="8"/>
  <c r="C14" i="8"/>
  <c r="G45" i="8" l="1"/>
  <c r="G53" i="8" s="1"/>
  <c r="E45" i="8"/>
  <c r="E53" i="8" s="1"/>
  <c r="I53" i="8"/>
  <c r="C45" i="8"/>
  <c r="F28" i="2"/>
  <c r="F33" i="2"/>
  <c r="C33" i="2"/>
  <c r="C28" i="2"/>
  <c r="B36" i="7" l="1"/>
  <c r="G36" i="5" l="1"/>
  <c r="B49" i="7" l="1"/>
  <c r="A2" i="7"/>
  <c r="B49" i="6"/>
  <c r="E7" i="6"/>
  <c r="B7" i="6"/>
  <c r="A2" i="6"/>
  <c r="B49" i="5"/>
  <c r="E7" i="5"/>
  <c r="B7" i="5"/>
  <c r="A2" i="5"/>
  <c r="E7" i="2"/>
  <c r="E77" i="2" s="1"/>
  <c r="E128" i="2" s="1"/>
  <c r="B7" i="2"/>
  <c r="B77" i="2" s="1"/>
  <c r="B128" i="2" s="1"/>
  <c r="B61" i="2"/>
  <c r="B119" i="2" s="1"/>
  <c r="B170" i="2" s="1"/>
  <c r="A73" i="2"/>
  <c r="A124" i="2" s="1"/>
  <c r="B7" i="7" l="1"/>
  <c r="E7" i="7"/>
  <c r="A26" i="1"/>
  <c r="A38" i="1"/>
  <c r="A27" i="1"/>
  <c r="E38" i="2"/>
  <c r="C29" i="8" s="1"/>
  <c r="C38" i="8" s="1"/>
  <c r="C53" i="8" s="1"/>
  <c r="B38" i="2"/>
  <c r="E26" i="5" l="1"/>
  <c r="B26" i="5"/>
  <c r="B38" i="1"/>
  <c r="A29" i="1"/>
  <c r="A30" i="1"/>
  <c r="A31" i="1"/>
  <c r="A33" i="1"/>
  <c r="A34" i="1"/>
  <c r="A35" i="1"/>
  <c r="A36" i="1"/>
  <c r="A37" i="1"/>
  <c r="A28" i="1"/>
  <c r="F11" i="2" l="1"/>
  <c r="E53" i="1" l="1"/>
  <c r="E42" i="7"/>
  <c r="E41" i="7"/>
  <c r="E40" i="7"/>
  <c r="E39" i="7"/>
  <c r="B42" i="7"/>
  <c r="B40" i="7"/>
  <c r="B39" i="7"/>
  <c r="E36" i="7"/>
  <c r="E33" i="7"/>
  <c r="E32" i="7"/>
  <c r="E31" i="7"/>
  <c r="E30" i="7"/>
  <c r="E29" i="7"/>
  <c r="B31" i="7"/>
  <c r="B32" i="7"/>
  <c r="B33" i="7"/>
  <c r="B30" i="7"/>
  <c r="B29" i="7"/>
  <c r="E26" i="7"/>
  <c r="B26" i="7"/>
  <c r="E23" i="7"/>
  <c r="E22" i="7"/>
  <c r="E21" i="7"/>
  <c r="E20" i="7"/>
  <c r="E19" i="7"/>
  <c r="E18" i="7"/>
  <c r="B20" i="7"/>
  <c r="B21" i="7"/>
  <c r="B22" i="7"/>
  <c r="B23" i="7"/>
  <c r="B19" i="7"/>
  <c r="B18" i="7"/>
  <c r="E14" i="7"/>
  <c r="E13" i="7"/>
  <c r="E12" i="7"/>
  <c r="E11" i="7"/>
  <c r="B13" i="7"/>
  <c r="B14" i="7"/>
  <c r="B12" i="7"/>
  <c r="B11" i="7"/>
  <c r="E164" i="2"/>
  <c r="E155" i="2"/>
  <c r="E145" i="2"/>
  <c r="E136" i="2"/>
  <c r="F167" i="2"/>
  <c r="F46" i="7" s="1"/>
  <c r="C167" i="2"/>
  <c r="C163" i="2" s="1"/>
  <c r="C42" i="7" s="1"/>
  <c r="B164" i="2"/>
  <c r="B155" i="2"/>
  <c r="B145" i="2"/>
  <c r="B136" i="2"/>
  <c r="E42" i="6"/>
  <c r="E41" i="6"/>
  <c r="E40" i="6"/>
  <c r="E39" i="6"/>
  <c r="B41" i="6"/>
  <c r="B42" i="6"/>
  <c r="B40" i="6"/>
  <c r="B39" i="6"/>
  <c r="E36" i="6"/>
  <c r="B36" i="6"/>
  <c r="E33" i="6"/>
  <c r="E32" i="6"/>
  <c r="E31" i="6"/>
  <c r="E30" i="6"/>
  <c r="E29" i="6"/>
  <c r="B31" i="6"/>
  <c r="B32" i="6"/>
  <c r="B33" i="6"/>
  <c r="B30" i="6"/>
  <c r="B29" i="6"/>
  <c r="E26" i="6"/>
  <c r="B26" i="6"/>
  <c r="E23" i="6"/>
  <c r="E22" i="6"/>
  <c r="E21" i="6"/>
  <c r="E20" i="6"/>
  <c r="E19" i="6"/>
  <c r="E18" i="6"/>
  <c r="B20" i="6"/>
  <c r="B21" i="6"/>
  <c r="B22" i="6"/>
  <c r="B23" i="6"/>
  <c r="B19" i="6"/>
  <c r="B18" i="6"/>
  <c r="E14" i="6"/>
  <c r="E13" i="6"/>
  <c r="E12" i="6"/>
  <c r="E11" i="6"/>
  <c r="B13" i="6"/>
  <c r="B14" i="6"/>
  <c r="B12" i="6"/>
  <c r="B11" i="6"/>
  <c r="F116" i="2"/>
  <c r="F112" i="2" s="1"/>
  <c r="F42" i="6" s="1"/>
  <c r="E113" i="2"/>
  <c r="E104" i="2"/>
  <c r="E94" i="2"/>
  <c r="E85" i="2"/>
  <c r="C116" i="2"/>
  <c r="C111" i="2" s="1"/>
  <c r="C41" i="6" s="1"/>
  <c r="B113" i="2"/>
  <c r="B104" i="2"/>
  <c r="B94" i="2"/>
  <c r="B85" i="2"/>
  <c r="F46" i="5"/>
  <c r="C46" i="5"/>
  <c r="E42" i="5"/>
  <c r="E41" i="5"/>
  <c r="E40" i="5"/>
  <c r="E39" i="5"/>
  <c r="E36" i="5"/>
  <c r="E33" i="5"/>
  <c r="E32" i="5"/>
  <c r="E31" i="5"/>
  <c r="E30" i="5"/>
  <c r="E29" i="5"/>
  <c r="E20" i="5"/>
  <c r="E21" i="5"/>
  <c r="E22" i="5"/>
  <c r="E23" i="5"/>
  <c r="E19" i="5"/>
  <c r="E18" i="5"/>
  <c r="E13" i="5"/>
  <c r="E14" i="5"/>
  <c r="E12" i="5"/>
  <c r="E11" i="5"/>
  <c r="B36" i="5"/>
  <c r="F53" i="2"/>
  <c r="F41" i="5" s="1"/>
  <c r="F54" i="2"/>
  <c r="F42" i="5" s="1"/>
  <c r="F52" i="2"/>
  <c r="F40" i="5" s="1"/>
  <c r="F48" i="2"/>
  <c r="F36" i="5" s="1"/>
  <c r="F51" i="2"/>
  <c r="F39" i="5" s="1"/>
  <c r="F43" i="2"/>
  <c r="F31" i="5" s="1"/>
  <c r="F44" i="2"/>
  <c r="F32" i="5" s="1"/>
  <c r="F45" i="2"/>
  <c r="F33" i="5" s="1"/>
  <c r="F42" i="2"/>
  <c r="F30" i="5" s="1"/>
  <c r="F41" i="2"/>
  <c r="F29" i="5" s="1"/>
  <c r="F27" i="2"/>
  <c r="F38" i="2" s="1"/>
  <c r="F20" i="2"/>
  <c r="F20" i="5" s="1"/>
  <c r="F21" i="2"/>
  <c r="F21" i="5" s="1"/>
  <c r="F22" i="2"/>
  <c r="F22" i="5" s="1"/>
  <c r="F23" i="2"/>
  <c r="F23" i="5" s="1"/>
  <c r="F19" i="2"/>
  <c r="F19" i="5" s="1"/>
  <c r="F18" i="2"/>
  <c r="F18" i="5" s="1"/>
  <c r="F13" i="2"/>
  <c r="F13" i="5" s="1"/>
  <c r="F14" i="2"/>
  <c r="F14" i="5" s="1"/>
  <c r="F12" i="2"/>
  <c r="F12" i="5" s="1"/>
  <c r="F11" i="5"/>
  <c r="E55" i="2"/>
  <c r="E46" i="2"/>
  <c r="E24" i="2"/>
  <c r="E15" i="2"/>
  <c r="E57" i="2" l="1"/>
  <c r="F34" i="5"/>
  <c r="F24" i="5"/>
  <c r="F19" i="1"/>
  <c r="F43" i="1"/>
  <c r="F12" i="1"/>
  <c r="F51" i="1"/>
  <c r="F23" i="1"/>
  <c r="E34" i="7"/>
  <c r="F14" i="1"/>
  <c r="F21" i="1"/>
  <c r="F41" i="1"/>
  <c r="F45" i="1"/>
  <c r="F53" i="1"/>
  <c r="B115" i="2"/>
  <c r="B15" i="6"/>
  <c r="E15" i="6"/>
  <c r="B24" i="6"/>
  <c r="E24" i="6"/>
  <c r="B43" i="6"/>
  <c r="E43" i="6"/>
  <c r="B166" i="2"/>
  <c r="E166" i="2"/>
  <c r="B15" i="7"/>
  <c r="E15" i="7"/>
  <c r="B43" i="7"/>
  <c r="E115" i="2"/>
  <c r="E43" i="5"/>
  <c r="B34" i="6"/>
  <c r="E15" i="5"/>
  <c r="E34" i="6"/>
  <c r="B24" i="7"/>
  <c r="E24" i="7"/>
  <c r="B34" i="7"/>
  <c r="E43" i="7"/>
  <c r="E34" i="5"/>
  <c r="F83" i="2"/>
  <c r="F13" i="6" s="1"/>
  <c r="F89" i="2"/>
  <c r="F19" i="6" s="1"/>
  <c r="F90" i="2"/>
  <c r="F20" i="6" s="1"/>
  <c r="F103" i="2"/>
  <c r="F33" i="6" s="1"/>
  <c r="F109" i="2"/>
  <c r="F46" i="2"/>
  <c r="F55" i="2"/>
  <c r="F81" i="2"/>
  <c r="F11" i="6" s="1"/>
  <c r="F84" i="2"/>
  <c r="F88" i="2"/>
  <c r="F18" i="6" s="1"/>
  <c r="F93" i="2"/>
  <c r="F23" i="6" s="1"/>
  <c r="F91" i="2"/>
  <c r="F96" i="2"/>
  <c r="F26" i="6" s="1"/>
  <c r="F100" i="2"/>
  <c r="F30" i="6" s="1"/>
  <c r="F102" i="2"/>
  <c r="F106" i="2"/>
  <c r="F36" i="6" s="1"/>
  <c r="F110" i="2"/>
  <c r="F40" i="6" s="1"/>
  <c r="F111" i="2"/>
  <c r="F41" i="6" s="1"/>
  <c r="F46" i="6"/>
  <c r="F132" i="2"/>
  <c r="F135" i="2"/>
  <c r="F14" i="7" s="1"/>
  <c r="F139" i="2"/>
  <c r="F144" i="2"/>
  <c r="F23" i="7" s="1"/>
  <c r="F142" i="2"/>
  <c r="F21" i="7" s="1"/>
  <c r="F147" i="2"/>
  <c r="F26" i="7" s="1"/>
  <c r="F151" i="2"/>
  <c r="F30" i="7" s="1"/>
  <c r="F153" i="2"/>
  <c r="F32" i="7" s="1"/>
  <c r="F157" i="2"/>
  <c r="F36" i="7" s="1"/>
  <c r="F161" i="2"/>
  <c r="F40" i="7" s="1"/>
  <c r="F162" i="2"/>
  <c r="F41" i="7" s="1"/>
  <c r="F11" i="1"/>
  <c r="F13" i="1"/>
  <c r="F18" i="1"/>
  <c r="F20" i="1"/>
  <c r="F22" i="1"/>
  <c r="F27" i="1"/>
  <c r="F42" i="1"/>
  <c r="F44" i="1"/>
  <c r="F48" i="1"/>
  <c r="F52" i="1"/>
  <c r="F54" i="1"/>
  <c r="F82" i="2"/>
  <c r="F12" i="6" s="1"/>
  <c r="F92" i="2"/>
  <c r="F22" i="6" s="1"/>
  <c r="F99" i="2"/>
  <c r="F29" i="6" s="1"/>
  <c r="F101" i="2"/>
  <c r="F31" i="6" s="1"/>
  <c r="F133" i="2"/>
  <c r="F12" i="7" s="1"/>
  <c r="F134" i="2"/>
  <c r="F13" i="7" s="1"/>
  <c r="F140" i="2"/>
  <c r="F19" i="7" s="1"/>
  <c r="F143" i="2"/>
  <c r="F22" i="7" s="1"/>
  <c r="F141" i="2"/>
  <c r="F20" i="7" s="1"/>
  <c r="F150" i="2"/>
  <c r="F154" i="2"/>
  <c r="F33" i="7" s="1"/>
  <c r="F152" i="2"/>
  <c r="F31" i="7" s="1"/>
  <c r="F160" i="2"/>
  <c r="F163" i="2"/>
  <c r="F42" i="7" s="1"/>
  <c r="C82" i="2"/>
  <c r="C12" i="6" s="1"/>
  <c r="C88" i="2"/>
  <c r="C91" i="2"/>
  <c r="C21" i="6" s="1"/>
  <c r="C99" i="2"/>
  <c r="C101" i="2"/>
  <c r="C31" i="6" s="1"/>
  <c r="C110" i="2"/>
  <c r="C40" i="6" s="1"/>
  <c r="C81" i="2"/>
  <c r="C84" i="2"/>
  <c r="C14" i="6" s="1"/>
  <c r="C89" i="2"/>
  <c r="C19" i="6" s="1"/>
  <c r="C92" i="2"/>
  <c r="C22" i="6" s="1"/>
  <c r="C90" i="2"/>
  <c r="C20" i="6" s="1"/>
  <c r="C96" i="2"/>
  <c r="C26" i="6" s="1"/>
  <c r="C100" i="2"/>
  <c r="C30" i="6" s="1"/>
  <c r="C102" i="2"/>
  <c r="C32" i="6" s="1"/>
  <c r="C109" i="2"/>
  <c r="C112" i="2"/>
  <c r="C42" i="6" s="1"/>
  <c r="C46" i="6"/>
  <c r="C133" i="2"/>
  <c r="C12" i="7" s="1"/>
  <c r="C134" i="2"/>
  <c r="C13" i="7" s="1"/>
  <c r="C139" i="2"/>
  <c r="C144" i="2"/>
  <c r="C23" i="7" s="1"/>
  <c r="C142" i="2"/>
  <c r="C21" i="7" s="1"/>
  <c r="C150" i="2"/>
  <c r="C154" i="2"/>
  <c r="C33" i="7" s="1"/>
  <c r="C152" i="2"/>
  <c r="C31" i="7" s="1"/>
  <c r="C157" i="2"/>
  <c r="C36" i="7" s="1"/>
  <c r="C161" i="2"/>
  <c r="C40" i="7" s="1"/>
  <c r="C46" i="7"/>
  <c r="C48" i="1"/>
  <c r="C83" i="2"/>
  <c r="C13" i="6" s="1"/>
  <c r="C93" i="2"/>
  <c r="C23" i="6" s="1"/>
  <c r="C103" i="2"/>
  <c r="C33" i="6" s="1"/>
  <c r="C106" i="2"/>
  <c r="C36" i="6" s="1"/>
  <c r="C132" i="2"/>
  <c r="C135" i="2"/>
  <c r="C14" i="7" s="1"/>
  <c r="C140" i="2"/>
  <c r="C19" i="7" s="1"/>
  <c r="C143" i="2"/>
  <c r="C22" i="7" s="1"/>
  <c r="C141" i="2"/>
  <c r="C20" i="7" s="1"/>
  <c r="C147" i="2"/>
  <c r="C26" i="7" s="1"/>
  <c r="C151" i="2"/>
  <c r="C30" i="7" s="1"/>
  <c r="C153" i="2"/>
  <c r="C32" i="7" s="1"/>
  <c r="C160" i="2"/>
  <c r="F43" i="5"/>
  <c r="F24" i="2"/>
  <c r="E24" i="5"/>
  <c r="F15" i="5"/>
  <c r="F15" i="2"/>
  <c r="E15" i="1"/>
  <c r="E24" i="1"/>
  <c r="E46" i="1"/>
  <c r="E55" i="1"/>
  <c r="F26" i="5" l="1"/>
  <c r="F45" i="5" s="1"/>
  <c r="E57" i="1"/>
  <c r="E45" i="6"/>
  <c r="G30" i="6"/>
  <c r="B45" i="6"/>
  <c r="E45" i="7"/>
  <c r="B45" i="7"/>
  <c r="E45" i="5"/>
  <c r="F15" i="1"/>
  <c r="F57" i="2"/>
  <c r="F164" i="2"/>
  <c r="F39" i="7"/>
  <c r="F43" i="7" s="1"/>
  <c r="F145" i="2"/>
  <c r="F18" i="7"/>
  <c r="F24" i="7" s="1"/>
  <c r="F136" i="2"/>
  <c r="F11" i="7"/>
  <c r="F15" i="7" s="1"/>
  <c r="F94" i="2"/>
  <c r="F21" i="6"/>
  <c r="F24" i="6" s="1"/>
  <c r="F155" i="2"/>
  <c r="F29" i="7"/>
  <c r="F34" i="7" s="1"/>
  <c r="F104" i="2"/>
  <c r="F32" i="6"/>
  <c r="F34" i="6" s="1"/>
  <c r="F85" i="2"/>
  <c r="F14" i="6"/>
  <c r="F15" i="6" s="1"/>
  <c r="F39" i="6"/>
  <c r="F43" i="6" s="1"/>
  <c r="F113" i="2"/>
  <c r="G36" i="7"/>
  <c r="H48" i="1"/>
  <c r="G48" i="1"/>
  <c r="C18" i="7"/>
  <c r="C24" i="7" s="1"/>
  <c r="C145" i="2"/>
  <c r="C104" i="2"/>
  <c r="C29" i="6"/>
  <c r="C34" i="6" s="1"/>
  <c r="C18" i="6"/>
  <c r="C24" i="6" s="1"/>
  <c r="C94" i="2"/>
  <c r="C39" i="7"/>
  <c r="C43" i="7" s="1"/>
  <c r="C164" i="2"/>
  <c r="C136" i="2"/>
  <c r="C11" i="7"/>
  <c r="C15" i="7" s="1"/>
  <c r="C155" i="2"/>
  <c r="C29" i="7"/>
  <c r="C34" i="7" s="1"/>
  <c r="C39" i="6"/>
  <c r="C43" i="6" s="1"/>
  <c r="C113" i="2"/>
  <c r="C11" i="6"/>
  <c r="C15" i="6" s="1"/>
  <c r="C85" i="2"/>
  <c r="F57" i="1" l="1"/>
  <c r="G34" i="6"/>
  <c r="C115" i="2"/>
  <c r="F45" i="6"/>
  <c r="F45" i="7"/>
  <c r="F115" i="2"/>
  <c r="F166" i="2"/>
  <c r="C45" i="7"/>
  <c r="C45" i="6"/>
  <c r="C166" i="2"/>
  <c r="C48" i="2"/>
  <c r="C36" i="5" s="1"/>
  <c r="B12" i="2"/>
  <c r="B13" i="2"/>
  <c r="B18" i="2"/>
  <c r="B19" i="2"/>
  <c r="B20" i="2"/>
  <c r="B22" i="2"/>
  <c r="B44" i="2"/>
  <c r="B51" i="2"/>
  <c r="B14" i="2"/>
  <c r="B54" i="2"/>
  <c r="B11" i="2" l="1"/>
  <c r="B43" i="2"/>
  <c r="C43" i="2" s="1"/>
  <c r="B23" i="2"/>
  <c r="C23" i="2" s="1"/>
  <c r="B45" i="2"/>
  <c r="B52" i="2"/>
  <c r="C52" i="2" s="1"/>
  <c r="C40" i="5" s="1"/>
  <c r="B41" i="2"/>
  <c r="C41" i="2" s="1"/>
  <c r="B21" i="2"/>
  <c r="B21" i="5" s="1"/>
  <c r="B53" i="2"/>
  <c r="B14" i="5"/>
  <c r="G45" i="6"/>
  <c r="G45" i="7"/>
  <c r="B11" i="5"/>
  <c r="B13" i="5"/>
  <c r="C13" i="1"/>
  <c r="H13" i="1" s="1"/>
  <c r="B18" i="5"/>
  <c r="C20" i="1"/>
  <c r="H20" i="1" s="1"/>
  <c r="B20" i="5"/>
  <c r="C22" i="1"/>
  <c r="H22" i="1" s="1"/>
  <c r="B22" i="5"/>
  <c r="C42" i="1"/>
  <c r="H42" i="1" s="1"/>
  <c r="B30" i="5"/>
  <c r="C44" i="1"/>
  <c r="H44" i="1" s="1"/>
  <c r="B32" i="5"/>
  <c r="B39" i="5"/>
  <c r="B41" i="5"/>
  <c r="B12" i="5"/>
  <c r="C12" i="1"/>
  <c r="H12" i="1" s="1"/>
  <c r="C14" i="1"/>
  <c r="H14" i="1" s="1"/>
  <c r="C19" i="1"/>
  <c r="H19" i="1" s="1"/>
  <c r="B19" i="5"/>
  <c r="B29" i="5"/>
  <c r="C43" i="1"/>
  <c r="H43" i="1" s="1"/>
  <c r="C52" i="1"/>
  <c r="B40" i="5"/>
  <c r="C54" i="1"/>
  <c r="H54" i="1" s="1"/>
  <c r="B42" i="5"/>
  <c r="C13" i="2"/>
  <c r="C13" i="5" s="1"/>
  <c r="C18" i="2"/>
  <c r="C18" i="5" s="1"/>
  <c r="C12" i="2"/>
  <c r="C12" i="5" s="1"/>
  <c r="C19" i="2"/>
  <c r="C22" i="2"/>
  <c r="C20" i="2"/>
  <c r="C27" i="2"/>
  <c r="C42" i="2"/>
  <c r="C30" i="5" s="1"/>
  <c r="C44" i="2"/>
  <c r="C51" i="2"/>
  <c r="C39" i="5" s="1"/>
  <c r="C54" i="2"/>
  <c r="C42" i="5" s="1"/>
  <c r="C53" i="1" l="1"/>
  <c r="G53" i="1" s="1"/>
  <c r="B43" i="10"/>
  <c r="B45" i="10" s="1"/>
  <c r="C23" i="1"/>
  <c r="H23" i="1" s="1"/>
  <c r="C11" i="2"/>
  <c r="C11" i="5" s="1"/>
  <c r="B55" i="2"/>
  <c r="C53" i="2"/>
  <c r="C41" i="5" s="1"/>
  <c r="B31" i="5"/>
  <c r="C29" i="5"/>
  <c r="C22" i="5"/>
  <c r="G22" i="5" s="1"/>
  <c r="C41" i="1"/>
  <c r="H41" i="1" s="1"/>
  <c r="C20" i="5"/>
  <c r="G20" i="5" s="1"/>
  <c r="C19" i="5"/>
  <c r="G19" i="5" s="1"/>
  <c r="B46" i="2"/>
  <c r="C43" i="5"/>
  <c r="C23" i="5"/>
  <c r="G23" i="5" s="1"/>
  <c r="B24" i="2"/>
  <c r="C31" i="5"/>
  <c r="G31" i="5" s="1"/>
  <c r="C32" i="5"/>
  <c r="G32" i="5" s="1"/>
  <c r="B23" i="5"/>
  <c r="B24" i="5" s="1"/>
  <c r="C21" i="2"/>
  <c r="C24" i="2" s="1"/>
  <c r="C45" i="1"/>
  <c r="C21" i="1"/>
  <c r="C45" i="2"/>
  <c r="B33" i="5"/>
  <c r="B34" i="5" s="1"/>
  <c r="C38" i="2"/>
  <c r="C27" i="1"/>
  <c r="H27" i="1" s="1"/>
  <c r="B15" i="2"/>
  <c r="C14" i="2"/>
  <c r="C14" i="5" s="1"/>
  <c r="G54" i="1"/>
  <c r="G14" i="1"/>
  <c r="G42" i="1"/>
  <c r="G22" i="1"/>
  <c r="G43" i="1"/>
  <c r="G12" i="1"/>
  <c r="G13" i="1"/>
  <c r="G52" i="1"/>
  <c r="G19" i="1"/>
  <c r="G44" i="1"/>
  <c r="G20" i="1"/>
  <c r="C55" i="2"/>
  <c r="B55" i="1"/>
  <c r="C51" i="1"/>
  <c r="C18" i="1"/>
  <c r="H18" i="1" s="1"/>
  <c r="C11" i="1"/>
  <c r="H11" i="1" s="1"/>
  <c r="B15" i="1"/>
  <c r="B43" i="5"/>
  <c r="B15" i="5"/>
  <c r="C53" i="9" l="1"/>
  <c r="B55" i="9"/>
  <c r="B57" i="9" s="1"/>
  <c r="H55" i="1"/>
  <c r="H51" i="1"/>
  <c r="G45" i="1"/>
  <c r="H45" i="1"/>
  <c r="G23" i="1"/>
  <c r="G21" i="1"/>
  <c r="H21" i="1"/>
  <c r="B57" i="2"/>
  <c r="B24" i="1"/>
  <c r="C21" i="5"/>
  <c r="C24" i="5" s="1"/>
  <c r="G24" i="5" s="1"/>
  <c r="C33" i="5"/>
  <c r="C34" i="5" s="1"/>
  <c r="G34" i="5" s="1"/>
  <c r="G46" i="1"/>
  <c r="B46" i="1"/>
  <c r="C46" i="2"/>
  <c r="G29" i="5"/>
  <c r="H38" i="1"/>
  <c r="C26" i="5"/>
  <c r="C15" i="2"/>
  <c r="C57" i="2" s="1"/>
  <c r="G27" i="1"/>
  <c r="B45" i="5"/>
  <c r="G55" i="1"/>
  <c r="G43" i="5"/>
  <c r="G39" i="5"/>
  <c r="G51" i="1"/>
  <c r="G41" i="1"/>
  <c r="G18" i="1"/>
  <c r="G18" i="5"/>
  <c r="C15" i="1"/>
  <c r="G11" i="1"/>
  <c r="C15" i="5"/>
  <c r="G11" i="5"/>
  <c r="C41" i="10" l="1"/>
  <c r="C43" i="10" s="1"/>
  <c r="C55" i="9"/>
  <c r="G53" i="9"/>
  <c r="H46" i="1"/>
  <c r="B57" i="1"/>
  <c r="G33" i="5"/>
  <c r="G21" i="5"/>
  <c r="G26" i="5"/>
  <c r="C45" i="5"/>
  <c r="G45" i="5" s="1"/>
  <c r="C57" i="1"/>
  <c r="G57" i="1" s="1"/>
  <c r="G15" i="1"/>
  <c r="H15" i="1"/>
  <c r="G24" i="1"/>
  <c r="H24" i="1"/>
  <c r="G15" i="5"/>
  <c r="H55" i="9" l="1"/>
  <c r="G55" i="9"/>
  <c r="C57" i="9"/>
  <c r="G43" i="10"/>
  <c r="C45" i="10"/>
  <c r="G45" i="10" s="1"/>
  <c r="H57" i="1"/>
  <c r="G57" i="9" l="1"/>
  <c r="H57" i="9"/>
</calcChain>
</file>

<file path=xl/sharedStrings.xml><?xml version="1.0" encoding="utf-8"?>
<sst xmlns="http://schemas.openxmlformats.org/spreadsheetml/2006/main" count="510" uniqueCount="112">
  <si>
    <t>General Fund, Food Service Fund, and Debt Service Fund</t>
  </si>
  <si>
    <t>Instruction</t>
  </si>
  <si>
    <t>Total Instruction</t>
  </si>
  <si>
    <t>Instructional Support</t>
  </si>
  <si>
    <t>Total Instructional Support</t>
  </si>
  <si>
    <t>Central Administration - Function 41</t>
  </si>
  <si>
    <t>District Operations</t>
  </si>
  <si>
    <t xml:space="preserve">       11  Instruction</t>
  </si>
  <si>
    <t xml:space="preserve">       12  Instructional Resources &amp; Media</t>
  </si>
  <si>
    <t xml:space="preserve">       13  Curriculum Dev and Inst Staff Development</t>
  </si>
  <si>
    <t xml:space="preserve">       95  Juvenile Justice AEP Program</t>
  </si>
  <si>
    <t xml:space="preserve">       21  Instuctional Leadership</t>
  </si>
  <si>
    <t xml:space="preserve">       23  School Leadership</t>
  </si>
  <si>
    <t xml:space="preserve">       31  Guidance, Counseling and Evaluation</t>
  </si>
  <si>
    <t xml:space="preserve">       32  Social Services</t>
  </si>
  <si>
    <t xml:space="preserve">       33  Health Services</t>
  </si>
  <si>
    <t xml:space="preserve">       36  Extracurricular Activities</t>
  </si>
  <si>
    <t xml:space="preserve">       34  Student Transportation</t>
  </si>
  <si>
    <t xml:space="preserve">       35  Food Service</t>
  </si>
  <si>
    <t xml:space="preserve">       51  Plant Maintenance and Operations</t>
  </si>
  <si>
    <t xml:space="preserve">       52  Security and Monitoring Services</t>
  </si>
  <si>
    <t xml:space="preserve">       53  Data Processing Services</t>
  </si>
  <si>
    <t>Total District Operations</t>
  </si>
  <si>
    <t>Debt Services - Function 71</t>
  </si>
  <si>
    <t>Other</t>
  </si>
  <si>
    <t xml:space="preserve">       61  Community Services</t>
  </si>
  <si>
    <t xml:space="preserve">       81  Facilities Acquisition and Construction</t>
  </si>
  <si>
    <t xml:space="preserve">       99  Intergovernmental Charges</t>
  </si>
  <si>
    <t>Total Other</t>
  </si>
  <si>
    <t>Total</t>
  </si>
  <si>
    <t>Enrollment</t>
  </si>
  <si>
    <t>Projected Final</t>
  </si>
  <si>
    <t>Budget</t>
  </si>
  <si>
    <t>Budget Per Student</t>
  </si>
  <si>
    <t>Per Student</t>
  </si>
  <si>
    <t>This information will be presented at the "Public Meeting to Discuss Budget and Proposed Tax Rate" to be</t>
  </si>
  <si>
    <t>It is also posted on the district's website as mandated by state requirements.</t>
  </si>
  <si>
    <t>Food Service Fund</t>
  </si>
  <si>
    <t>Debt Service Fund</t>
  </si>
  <si>
    <t>General Fund</t>
  </si>
  <si>
    <t>Percent</t>
  </si>
  <si>
    <t>Change</t>
  </si>
  <si>
    <t>Percent of</t>
  </si>
  <si>
    <t>Prior Year</t>
  </si>
  <si>
    <t xml:space="preserve">       51  Facilities Maintenance and Operations</t>
  </si>
  <si>
    <t>Grand Prairie ISD</t>
  </si>
  <si>
    <t xml:space="preserve">       97  Tax Increment Fund</t>
  </si>
  <si>
    <t xml:space="preserve">              Government Code."</t>
  </si>
  <si>
    <t xml:space="preserve">       41  Lobbying - Expenditures for "directly or </t>
  </si>
  <si>
    <t xml:space="preserve">              indirectly influencing or attemp to influence the </t>
  </si>
  <si>
    <t xml:space="preserve">              outcome of legisiation or administrative action </t>
  </si>
  <si>
    <t xml:space="preserve">              as those terms are defined in Section 305.002, </t>
  </si>
  <si>
    <t xml:space="preserve">       41  Publish Required Notices - Expenditures to </t>
  </si>
  <si>
    <t xml:space="preserve">              publish all statutorily required public notices in  </t>
  </si>
  <si>
    <t xml:space="preserve">              the newspaper by the school district or their </t>
  </si>
  <si>
    <t xml:space="preserve">              representatives</t>
  </si>
  <si>
    <t>Central Administration</t>
  </si>
  <si>
    <t>Total Central Administration - Function 41</t>
  </si>
  <si>
    <t xml:space="preserve">       41  General Administration</t>
  </si>
  <si>
    <t>2021-2022 Budget</t>
  </si>
  <si>
    <t>Funds Requiring Adoption by the Board of Trustees</t>
  </si>
  <si>
    <t>General Fund, Food Service Fund, Debt Service Fund</t>
  </si>
  <si>
    <t>General</t>
  </si>
  <si>
    <t>Food Service</t>
  </si>
  <si>
    <t>Debt Service</t>
  </si>
  <si>
    <t>REVENUES:</t>
  </si>
  <si>
    <t>Fund</t>
  </si>
  <si>
    <t>5700   Local revenues</t>
  </si>
  <si>
    <t>5800   State revenues</t>
  </si>
  <si>
    <t>5900   Federal revenues</t>
  </si>
  <si>
    <t>TOTAL REVENUES</t>
  </si>
  <si>
    <t>EXPENDITURES:</t>
  </si>
  <si>
    <t>11    Instruction</t>
  </si>
  <si>
    <t>12    Inst. Resources/Media</t>
  </si>
  <si>
    <t>13    Curr &amp; Staff Develop</t>
  </si>
  <si>
    <t>21    Inst Leadership</t>
  </si>
  <si>
    <t>23    School Leadership</t>
  </si>
  <si>
    <t>31    Guidance/Counseling</t>
  </si>
  <si>
    <t>32    Social Services</t>
  </si>
  <si>
    <t>33    Health Services</t>
  </si>
  <si>
    <t>34    Transportation</t>
  </si>
  <si>
    <t>35    Food Service</t>
  </si>
  <si>
    <t>36    Extra-Curricular</t>
  </si>
  <si>
    <t>41    General Admin.</t>
  </si>
  <si>
    <t>51    Maint &amp; Operations</t>
  </si>
  <si>
    <t>52    Security</t>
  </si>
  <si>
    <t>53    Data Processing</t>
  </si>
  <si>
    <t>61    Community Services</t>
  </si>
  <si>
    <t>71    Debt Service</t>
  </si>
  <si>
    <t>81    Facilities Acq/Constr.</t>
  </si>
  <si>
    <t>95    Juvenile Justice Prgm</t>
  </si>
  <si>
    <t>99    Intergovernmental Chgs</t>
  </si>
  <si>
    <t>TOTAL EXPENDITURES</t>
  </si>
  <si>
    <t>OTHER SOURCES:</t>
  </si>
  <si>
    <t>7912   Sale of Property</t>
  </si>
  <si>
    <t>7913   Proceeds from Capital Leases</t>
  </si>
  <si>
    <t>7915   Operating Transfer In</t>
  </si>
  <si>
    <t>TOTAL OTHER SOURCES</t>
  </si>
  <si>
    <t>OTHER USES:</t>
  </si>
  <si>
    <t>8911   Operating Transfer Out</t>
  </si>
  <si>
    <t>TOTAL OTHER USES</t>
  </si>
  <si>
    <t>BUDGETED CHANGE IN FUND BALANCE</t>
  </si>
  <si>
    <t>2022-2023</t>
  </si>
  <si>
    <t>This field backs out function 35 and 71</t>
  </si>
  <si>
    <t>2022-2023 Expenditure Budget</t>
  </si>
  <si>
    <t>2023-2024 Budget Summary Report</t>
  </si>
  <si>
    <t>2023-2024</t>
  </si>
  <si>
    <t>held at 5:30 pm on Thursday August 24 ,2023, at the Dr. Susan J. Simpson Education Center.</t>
  </si>
  <si>
    <t>2024-2025</t>
  </si>
  <si>
    <t>2025-2026 Budget Summary Report</t>
  </si>
  <si>
    <t>held at 5:30 pm on Thursday August 26, 2025, at the Dr. Susan J. Simpson Education Center.</t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</si>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</sst>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0.0%"/>
    <numFmt numFmtId="166" formatCode="_(* #,##0_);_(* \(#,##0\);_(* &quot;-&quot;??_);_(@_)"/>
    <numFmt numFmtId="167" formatCode="[$-409]mmmm\ d\,\ 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u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2" borderId="0" xfId="0" applyFill="1"/>
    <xf numFmtId="41" fontId="0" fillId="0" borderId="0" xfId="0" applyNumberFormat="1"/>
    <xf numFmtId="164" fontId="0" fillId="0" borderId="0" xfId="1" applyNumberFormat="1" applyFont="1"/>
    <xf numFmtId="164" fontId="2" fillId="0" borderId="7" xfId="1" applyNumberFormat="1" applyFont="1" applyBorder="1"/>
    <xf numFmtId="164" fontId="2" fillId="0" borderId="0" xfId="1" applyNumberFormat="1" applyFont="1"/>
    <xf numFmtId="164" fontId="2" fillId="0" borderId="8" xfId="1" applyNumberFormat="1" applyFont="1" applyBorder="1"/>
    <xf numFmtId="0" fontId="5" fillId="0" borderId="0" xfId="0" applyFont="1"/>
    <xf numFmtId="164" fontId="2" fillId="0" borderId="7" xfId="1" applyNumberFormat="1" applyFont="1" applyFill="1" applyBorder="1"/>
    <xf numFmtId="164" fontId="2" fillId="0" borderId="8" xfId="1" applyNumberFormat="1" applyFont="1" applyFill="1" applyBorder="1"/>
    <xf numFmtId="165" fontId="0" fillId="0" borderId="0" xfId="2" applyNumberFormat="1" applyFont="1"/>
    <xf numFmtId="165" fontId="2" fillId="0" borderId="0" xfId="2" applyNumberFormat="1" applyFont="1"/>
    <xf numFmtId="165" fontId="2" fillId="0" borderId="7" xfId="2" applyNumberFormat="1" applyFont="1" applyBorder="1"/>
    <xf numFmtId="165" fontId="2" fillId="0" borderId="8" xfId="2" applyNumberFormat="1" applyFont="1" applyBorder="1"/>
    <xf numFmtId="166" fontId="0" fillId="0" borderId="0" xfId="3" applyNumberFormat="1" applyFont="1"/>
    <xf numFmtId="164" fontId="0" fillId="0" borderId="0" xfId="1" applyNumberFormat="1" applyFont="1" applyFill="1"/>
    <xf numFmtId="166" fontId="0" fillId="0" borderId="0" xfId="3" applyNumberFormat="1" applyFont="1" applyFill="1"/>
    <xf numFmtId="164" fontId="2" fillId="0" borderId="0" xfId="1" applyNumberFormat="1" applyFont="1" applyFill="1"/>
    <xf numFmtId="0" fontId="0" fillId="0" borderId="0" xfId="0" applyAlignment="1">
      <alignment vertical="center" wrapText="1"/>
    </xf>
    <xf numFmtId="37" fontId="1" fillId="0" borderId="0" xfId="1" applyNumberFormat="1" applyFont="1" applyAlignment="1">
      <alignment wrapText="1"/>
    </xf>
    <xf numFmtId="37" fontId="1" fillId="0" borderId="0" xfId="1" applyNumberFormat="1" applyFont="1"/>
    <xf numFmtId="0" fontId="0" fillId="0" borderId="0" xfId="0" applyAlignment="1">
      <alignment wrapText="1"/>
    </xf>
    <xf numFmtId="37" fontId="1" fillId="0" borderId="0" xfId="1" applyNumberFormat="1" applyFont="1" applyFill="1"/>
    <xf numFmtId="0" fontId="0" fillId="0" borderId="0" xfId="0" applyAlignment="1">
      <alignment vertical="top" wrapText="1"/>
    </xf>
    <xf numFmtId="164" fontId="1" fillId="0" borderId="0" xfId="1" applyNumberFormat="1" applyFont="1"/>
    <xf numFmtId="164" fontId="1" fillId="0" borderId="0" xfId="1" applyNumberFormat="1" applyFont="1" applyFill="1"/>
    <xf numFmtId="0" fontId="2" fillId="0" borderId="0" xfId="0" applyFont="1" applyAlignment="1">
      <alignment wrapText="1"/>
    </xf>
    <xf numFmtId="164" fontId="2" fillId="0" borderId="10" xfId="1" applyNumberFormat="1" applyFont="1" applyBorder="1"/>
    <xf numFmtId="164" fontId="2" fillId="0" borderId="10" xfId="1" applyNumberFormat="1" applyFont="1" applyFill="1" applyBorder="1"/>
    <xf numFmtId="42" fontId="2" fillId="0" borderId="0" xfId="1" applyNumberFormat="1" applyFont="1"/>
    <xf numFmtId="42" fontId="2" fillId="0" borderId="0" xfId="1" applyNumberFormat="1" applyFont="1" applyFill="1"/>
    <xf numFmtId="165" fontId="1" fillId="0" borderId="0" xfId="2" applyNumberFormat="1" applyFont="1"/>
    <xf numFmtId="10" fontId="0" fillId="0" borderId="0" xfId="0" applyNumberFormat="1"/>
    <xf numFmtId="165" fontId="0" fillId="0" borderId="0" xfId="0" applyNumberFormat="1"/>
    <xf numFmtId="165" fontId="2" fillId="0" borderId="10" xfId="2" applyNumberFormat="1" applyFont="1" applyBorder="1"/>
    <xf numFmtId="0" fontId="2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0" fillId="0" borderId="11" xfId="1" applyNumberFormat="1" applyFont="1" applyFill="1" applyBorder="1"/>
    <xf numFmtId="164" fontId="0" fillId="0" borderId="11" xfId="1" applyNumberFormat="1" applyFont="1" applyBorder="1"/>
    <xf numFmtId="164" fontId="0" fillId="0" borderId="0" xfId="1" applyNumberFormat="1" applyFont="1" applyBorder="1"/>
    <xf numFmtId="41" fontId="0" fillId="0" borderId="11" xfId="0" applyNumberFormat="1" applyBorder="1"/>
    <xf numFmtId="166" fontId="0" fillId="0" borderId="11" xfId="3" applyNumberFormat="1" applyFont="1" applyFill="1" applyBorder="1"/>
    <xf numFmtId="0" fontId="6" fillId="0" borderId="0" xfId="0" applyFont="1" applyAlignment="1">
      <alignment horizontal="right"/>
    </xf>
    <xf numFmtId="0" fontId="7" fillId="0" borderId="0" xfId="0" applyFont="1"/>
    <xf numFmtId="164" fontId="6" fillId="0" borderId="9" xfId="1" applyNumberFormat="1" applyFont="1" applyFill="1" applyBorder="1"/>
    <xf numFmtId="164" fontId="6" fillId="0" borderId="9" xfId="1" applyNumberFormat="1" applyFont="1" applyBorder="1"/>
    <xf numFmtId="164" fontId="8" fillId="0" borderId="0" xfId="1" applyNumberFormat="1" applyFont="1" applyBorder="1"/>
    <xf numFmtId="0" fontId="0" fillId="0" borderId="11" xfId="0" applyBorder="1"/>
    <xf numFmtId="164" fontId="6" fillId="0" borderId="12" xfId="1" applyNumberFormat="1" applyFont="1" applyFill="1" applyBorder="1"/>
    <xf numFmtId="164" fontId="6" fillId="0" borderId="12" xfId="1" applyNumberFormat="1" applyFont="1" applyBorder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164" fontId="2" fillId="0" borderId="0" xfId="0" applyNumberFormat="1" applyFont="1"/>
    <xf numFmtId="164" fontId="0" fillId="0" borderId="0" xfId="0" applyNumberFormat="1"/>
    <xf numFmtId="0" fontId="3" fillId="0" borderId="0" xfId="0" applyFont="1" applyAlignment="1">
      <alignment horizontal="center"/>
    </xf>
    <xf numFmtId="167" fontId="3" fillId="0" borderId="0" xfId="0" applyNumberFormat="1" applyFont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0" xfId="0" applyFont="1" applyAlignment="1">
      <alignment horizontal="center" vertical="center"/>
    </xf>
  </cellXfs>
  <cellStyles count="4">
    <cellStyle name="Comma" xfId="3" builtinId="3"/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pisdk12.sharepoint.com/campus/edcenter/Finance/ray%20wilks/2019%20-%202020/Budget%20Transfers%20and%20Amendments/2019-2020%20Budget%20Trsf%20and%20Amend-Gen%20Fund%20dr%20-%20added%201%20mill%205800%20re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091219 Brd Mtg"/>
      <sheetName val="101719 Brd Mtg"/>
      <sheetName val="111419 Brd Mtg"/>
      <sheetName val="121219 Brd Mtg"/>
      <sheetName val="011620 Brd Mtg"/>
      <sheetName val="021320 Brd Mtg"/>
      <sheetName val="031920 Brd Mtg"/>
      <sheetName val="041620 Brd Mtg"/>
      <sheetName val="051420 Brd Mtg"/>
      <sheetName val="061120 Brd Mtg"/>
      <sheetName val="071620 Brd Mtg"/>
      <sheetName val="081320 Brd Mtg"/>
      <sheetName val="082720 Brd Mtg"/>
    </sheetNames>
    <sheetDataSet>
      <sheetData sheetId="0"/>
      <sheetData sheetId="1">
        <row r="35">
          <cell r="C35">
            <v>85000</v>
          </cell>
          <cell r="E35"/>
          <cell r="F35"/>
        </row>
        <row r="42">
          <cell r="C42">
            <v>0</v>
          </cell>
          <cell r="E42"/>
          <cell r="F42"/>
          <cell r="G42">
            <v>0</v>
          </cell>
        </row>
        <row r="43">
          <cell r="C43">
            <v>0</v>
          </cell>
          <cell r="E43"/>
          <cell r="F43"/>
          <cell r="G43">
            <v>0</v>
          </cell>
        </row>
        <row r="48">
          <cell r="C48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50">
          <cell r="M50">
            <v>0</v>
          </cell>
        </row>
      </sheetData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40555-3B45-4D25-8FC1-15BEA0B293FA}">
  <sheetPr>
    <pageSetUpPr fitToPage="1"/>
  </sheetPr>
  <dimension ref="A1:J64"/>
  <sheetViews>
    <sheetView workbookViewId="0">
      <selection activeCell="C18" sqref="C18"/>
    </sheetView>
  </sheetViews>
  <sheetFormatPr defaultRowHeight="15" x14ac:dyDescent="0.25"/>
  <cols>
    <col min="1" max="1" width="47.7109375" customWidth="1"/>
    <col min="2" max="2" width="1.7109375" customWidth="1"/>
    <col min="3" max="3" width="22.28515625" customWidth="1"/>
    <col min="4" max="4" width="1.7109375" customWidth="1"/>
    <col min="5" max="5" width="22.28515625" hidden="1" customWidth="1"/>
    <col min="6" max="6" width="1.7109375" hidden="1" customWidth="1"/>
    <col min="7" max="7" width="22.28515625" customWidth="1"/>
    <col min="8" max="8" width="1.7109375" customWidth="1"/>
    <col min="9" max="9" width="22.28515625" customWidth="1"/>
    <col min="10" max="10" width="1.7109375" customWidth="1"/>
    <col min="12" max="12" width="12.85546875" customWidth="1"/>
  </cols>
  <sheetData>
    <row r="1" spans="1:10" ht="21" x14ac:dyDescent="0.35">
      <c r="A1" s="60" t="s">
        <v>59</v>
      </c>
      <c r="B1" s="60"/>
      <c r="C1" s="60"/>
      <c r="D1" s="60"/>
      <c r="E1" s="60"/>
      <c r="F1" s="60"/>
      <c r="G1" s="60"/>
      <c r="H1" s="60"/>
      <c r="I1" s="60"/>
      <c r="J1" s="60"/>
    </row>
    <row r="2" spans="1:10" ht="21" x14ac:dyDescent="0.35">
      <c r="A2" s="60" t="s">
        <v>60</v>
      </c>
      <c r="B2" s="60"/>
      <c r="C2" s="60"/>
      <c r="D2" s="60"/>
      <c r="E2" s="60"/>
      <c r="F2" s="60"/>
      <c r="G2" s="60"/>
      <c r="H2" s="60"/>
      <c r="I2" s="60"/>
      <c r="J2" s="60"/>
    </row>
    <row r="3" spans="1:10" ht="21" x14ac:dyDescent="0.35">
      <c r="A3" s="61" t="s">
        <v>61</v>
      </c>
      <c r="B3" s="61"/>
      <c r="C3" s="61"/>
      <c r="D3" s="61"/>
      <c r="E3" s="61"/>
      <c r="F3" s="61"/>
      <c r="G3" s="61"/>
      <c r="H3" s="61"/>
      <c r="I3" s="61"/>
      <c r="J3" s="61"/>
    </row>
    <row r="4" spans="1:10" ht="21" customHeight="1" x14ac:dyDescent="0.35">
      <c r="A4" s="61">
        <v>44434</v>
      </c>
      <c r="B4" s="61"/>
      <c r="C4" s="61"/>
      <c r="D4" s="61"/>
      <c r="E4" s="61"/>
      <c r="F4" s="61"/>
      <c r="G4" s="61"/>
      <c r="H4" s="61"/>
      <c r="I4" s="61"/>
      <c r="J4" s="61"/>
    </row>
    <row r="7" spans="1:10" x14ac:dyDescent="0.25">
      <c r="C7" s="3"/>
      <c r="E7" s="41"/>
      <c r="F7" s="42"/>
      <c r="G7" s="3"/>
      <c r="I7" s="3"/>
    </row>
    <row r="8" spans="1:10" x14ac:dyDescent="0.25">
      <c r="C8" s="41"/>
      <c r="E8" s="41"/>
      <c r="F8" s="42"/>
      <c r="G8" s="41"/>
      <c r="I8" s="41"/>
    </row>
    <row r="9" spans="1:10" x14ac:dyDescent="0.25">
      <c r="C9" s="41" t="s">
        <v>62</v>
      </c>
      <c r="E9" s="41"/>
      <c r="F9" s="42"/>
      <c r="G9" s="41" t="s">
        <v>63</v>
      </c>
      <c r="I9" s="41" t="s">
        <v>64</v>
      </c>
    </row>
    <row r="10" spans="1:10" x14ac:dyDescent="0.25">
      <c r="A10" s="2" t="s">
        <v>65</v>
      </c>
      <c r="C10" s="5" t="s">
        <v>66</v>
      </c>
      <c r="E10" s="5" t="s">
        <v>32</v>
      </c>
      <c r="F10" s="42"/>
      <c r="G10" s="5" t="s">
        <v>66</v>
      </c>
      <c r="I10" s="5" t="s">
        <v>66</v>
      </c>
    </row>
    <row r="11" spans="1:10" x14ac:dyDescent="0.25">
      <c r="A11" t="s">
        <v>67</v>
      </c>
      <c r="C11" s="43">
        <v>100015340</v>
      </c>
      <c r="E11" s="44"/>
      <c r="F11" s="45"/>
      <c r="G11" s="43">
        <v>350000</v>
      </c>
      <c r="I11" s="43">
        <v>41000000</v>
      </c>
    </row>
    <row r="12" spans="1:10" x14ac:dyDescent="0.25">
      <c r="A12" t="s">
        <v>68</v>
      </c>
      <c r="C12" s="46">
        <v>181729660</v>
      </c>
      <c r="E12" s="46"/>
      <c r="F12" s="8"/>
      <c r="G12" s="43">
        <v>0</v>
      </c>
      <c r="I12" s="47">
        <v>0</v>
      </c>
    </row>
    <row r="13" spans="1:10" x14ac:dyDescent="0.25">
      <c r="A13" t="s">
        <v>69</v>
      </c>
      <c r="C13" s="46">
        <v>8755000</v>
      </c>
      <c r="E13" s="46"/>
      <c r="F13" s="8"/>
      <c r="G13" s="43">
        <v>19421802</v>
      </c>
      <c r="I13" s="47">
        <v>0</v>
      </c>
    </row>
    <row r="14" spans="1:10" ht="18.75" x14ac:dyDescent="0.3">
      <c r="A14" s="48" t="s">
        <v>70</v>
      </c>
      <c r="B14" s="49"/>
      <c r="C14" s="50">
        <f>SUM(C11:C13)</f>
        <v>290500000</v>
      </c>
      <c r="E14" s="51">
        <f>SUM(E11:E13)</f>
        <v>0</v>
      </c>
      <c r="F14" s="52"/>
      <c r="G14" s="50">
        <f>SUM(G11:G13)</f>
        <v>19771802</v>
      </c>
      <c r="I14" s="50">
        <f>SUM(I11:I13)</f>
        <v>41000000</v>
      </c>
    </row>
    <row r="15" spans="1:10" x14ac:dyDescent="0.25">
      <c r="C15" s="53"/>
      <c r="E15" s="53"/>
      <c r="G15" s="53"/>
      <c r="I15" s="53"/>
    </row>
    <row r="16" spans="1:10" x14ac:dyDescent="0.25">
      <c r="C16" s="53"/>
      <c r="E16" s="53"/>
      <c r="G16" s="53"/>
      <c r="I16" s="53"/>
    </row>
    <row r="17" spans="1:9" x14ac:dyDescent="0.25">
      <c r="A17" s="2" t="s">
        <v>71</v>
      </c>
      <c r="C17" s="53"/>
      <c r="E17" s="53"/>
      <c r="G17" s="53"/>
      <c r="I17" s="53"/>
    </row>
    <row r="18" spans="1:9" x14ac:dyDescent="0.25">
      <c r="A18" t="s">
        <v>72</v>
      </c>
      <c r="C18" s="43">
        <f>'22-23 Expenditure Summary'!E11</f>
        <v>153526773</v>
      </c>
      <c r="E18" s="44"/>
      <c r="F18" s="45"/>
      <c r="G18" s="43">
        <v>0</v>
      </c>
      <c r="I18" s="43">
        <v>0</v>
      </c>
    </row>
    <row r="19" spans="1:9" x14ac:dyDescent="0.25">
      <c r="A19" t="s">
        <v>73</v>
      </c>
      <c r="C19" s="47">
        <f>'22-23 Expenditure Summary'!E12</f>
        <v>3850369</v>
      </c>
      <c r="D19" s="47"/>
      <c r="E19" s="47">
        <v>3665060</v>
      </c>
      <c r="F19" s="47">
        <v>3665060</v>
      </c>
      <c r="G19" s="47">
        <v>0</v>
      </c>
      <c r="I19" s="47">
        <v>0</v>
      </c>
    </row>
    <row r="20" spans="1:9" x14ac:dyDescent="0.25">
      <c r="A20" t="s">
        <v>74</v>
      </c>
      <c r="C20" s="47">
        <f>'22-23 Expenditure Summary'!E13</f>
        <v>4318325</v>
      </c>
      <c r="D20" s="47"/>
      <c r="E20" s="47">
        <v>3723787</v>
      </c>
      <c r="F20" s="47">
        <v>3723787</v>
      </c>
      <c r="G20" s="47">
        <v>0</v>
      </c>
      <c r="I20" s="47">
        <v>0</v>
      </c>
    </row>
    <row r="21" spans="1:9" x14ac:dyDescent="0.25">
      <c r="A21" t="s">
        <v>75</v>
      </c>
      <c r="C21" s="47">
        <f>'22-23 Expenditure Summary'!E18</f>
        <v>5016691</v>
      </c>
      <c r="D21" s="47"/>
      <c r="E21" s="47">
        <v>4436253</v>
      </c>
      <c r="F21" s="47">
        <v>4436253</v>
      </c>
      <c r="G21" s="47">
        <v>0</v>
      </c>
      <c r="I21" s="47">
        <v>0</v>
      </c>
    </row>
    <row r="22" spans="1:9" x14ac:dyDescent="0.25">
      <c r="A22" t="s">
        <v>76</v>
      </c>
      <c r="C22" s="47">
        <f>'22-23 Expenditure Summary'!E19</f>
        <v>21665370</v>
      </c>
      <c r="D22" s="47"/>
      <c r="E22" s="47">
        <v>20219186</v>
      </c>
      <c r="F22" s="47">
        <v>20219186</v>
      </c>
      <c r="G22" s="47">
        <v>0</v>
      </c>
      <c r="I22" s="47">
        <v>0</v>
      </c>
    </row>
    <row r="23" spans="1:9" x14ac:dyDescent="0.25">
      <c r="A23" t="s">
        <v>77</v>
      </c>
      <c r="C23" s="47">
        <f>'22-23 Expenditure Summary'!E20</f>
        <v>13337675</v>
      </c>
      <c r="D23" s="47"/>
      <c r="E23" s="47">
        <v>11905320</v>
      </c>
      <c r="F23" s="47">
        <v>11905320</v>
      </c>
      <c r="G23" s="47">
        <v>0</v>
      </c>
      <c r="I23" s="47">
        <v>0</v>
      </c>
    </row>
    <row r="24" spans="1:9" x14ac:dyDescent="0.25">
      <c r="A24" t="s">
        <v>78</v>
      </c>
      <c r="C24" s="47">
        <f>'22-23 Expenditure Summary'!E21</f>
        <v>262709</v>
      </c>
      <c r="D24" s="47"/>
      <c r="E24" s="47">
        <v>234007</v>
      </c>
      <c r="F24" s="47">
        <v>234007</v>
      </c>
      <c r="G24" s="47">
        <v>0</v>
      </c>
      <c r="I24" s="47">
        <v>0</v>
      </c>
    </row>
    <row r="25" spans="1:9" x14ac:dyDescent="0.25">
      <c r="A25" t="s">
        <v>79</v>
      </c>
      <c r="C25" s="47">
        <f>'22-23 Expenditure Summary'!E22</f>
        <v>4300152</v>
      </c>
      <c r="D25" s="47"/>
      <c r="E25" s="47">
        <v>4073850</v>
      </c>
      <c r="F25" s="47">
        <v>4073850</v>
      </c>
      <c r="G25" s="47">
        <v>0</v>
      </c>
      <c r="I25" s="47">
        <v>0</v>
      </c>
    </row>
    <row r="26" spans="1:9" x14ac:dyDescent="0.25">
      <c r="A26" t="s">
        <v>80</v>
      </c>
      <c r="C26" s="47">
        <f>'22-23 Expenditure Summary'!E41</f>
        <v>7750904</v>
      </c>
      <c r="D26" s="47"/>
      <c r="E26" s="47">
        <v>6563516</v>
      </c>
      <c r="F26" s="47">
        <v>6563516</v>
      </c>
      <c r="G26" s="47">
        <v>0</v>
      </c>
      <c r="I26" s="47">
        <v>0</v>
      </c>
    </row>
    <row r="27" spans="1:9" x14ac:dyDescent="0.25">
      <c r="A27" t="s">
        <v>81</v>
      </c>
      <c r="C27" s="47">
        <f>'22-23 Expenditure Summary'!E42</f>
        <v>18752714</v>
      </c>
      <c r="D27" s="47"/>
      <c r="E27" s="47">
        <v>50001</v>
      </c>
      <c r="F27" s="47">
        <v>50001</v>
      </c>
      <c r="G27" s="47">
        <f>'22-23 Expenditure Summary'!E100</f>
        <v>18752714</v>
      </c>
      <c r="I27" s="47">
        <v>0</v>
      </c>
    </row>
    <row r="28" spans="1:9" x14ac:dyDescent="0.25">
      <c r="A28" t="s">
        <v>82</v>
      </c>
      <c r="C28" s="47">
        <f>'22-23 Expenditure Summary'!E23</f>
        <v>5785049</v>
      </c>
      <c r="D28" s="47"/>
      <c r="E28" s="47">
        <v>5655757</v>
      </c>
      <c r="F28" s="47">
        <v>5655757</v>
      </c>
      <c r="G28" s="47">
        <v>0</v>
      </c>
      <c r="I28" s="47">
        <v>0</v>
      </c>
    </row>
    <row r="29" spans="1:9" x14ac:dyDescent="0.25">
      <c r="A29" t="s">
        <v>83</v>
      </c>
      <c r="C29" s="47">
        <f>'22-23 Expenditure Summary'!E38</f>
        <v>7490327</v>
      </c>
      <c r="D29" s="47"/>
      <c r="E29" s="47">
        <v>8172533</v>
      </c>
      <c r="F29" s="47">
        <v>8172533</v>
      </c>
      <c r="G29" s="47">
        <v>0</v>
      </c>
      <c r="I29" s="47">
        <v>0</v>
      </c>
    </row>
    <row r="30" spans="1:9" x14ac:dyDescent="0.25">
      <c r="A30" t="s">
        <v>84</v>
      </c>
      <c r="C30" s="47">
        <f>'22-23 Expenditure Summary'!E43</f>
        <v>33911174</v>
      </c>
      <c r="D30" s="47"/>
      <c r="E30" s="47">
        <v>27632139</v>
      </c>
      <c r="F30" s="47">
        <v>27632139</v>
      </c>
      <c r="G30" s="47">
        <v>0</v>
      </c>
      <c r="I30" s="47">
        <v>0</v>
      </c>
    </row>
    <row r="31" spans="1:9" x14ac:dyDescent="0.25">
      <c r="A31" t="s">
        <v>85</v>
      </c>
      <c r="C31" s="47">
        <f>'22-23 Expenditure Summary'!E44</f>
        <v>3862811</v>
      </c>
      <c r="D31" s="47"/>
      <c r="E31" s="47">
        <v>2871342</v>
      </c>
      <c r="F31" s="47">
        <v>2871342</v>
      </c>
      <c r="G31" s="47">
        <v>0</v>
      </c>
      <c r="I31" s="47">
        <v>0</v>
      </c>
    </row>
    <row r="32" spans="1:9" x14ac:dyDescent="0.25">
      <c r="A32" t="s">
        <v>86</v>
      </c>
      <c r="C32" s="47">
        <f>'22-23 Expenditure Summary'!E45</f>
        <v>9356089</v>
      </c>
      <c r="D32" s="47"/>
      <c r="E32" s="47">
        <v>8416197</v>
      </c>
      <c r="F32" s="47">
        <v>8416197</v>
      </c>
      <c r="G32" s="47">
        <v>0</v>
      </c>
      <c r="I32" s="47">
        <v>0</v>
      </c>
    </row>
    <row r="33" spans="1:9" x14ac:dyDescent="0.25">
      <c r="A33" t="s">
        <v>87</v>
      </c>
      <c r="C33" s="47">
        <f>'22-23 Expenditure Summary'!E51</f>
        <v>4711228</v>
      </c>
      <c r="D33" s="47"/>
      <c r="E33" s="47">
        <v>4485177</v>
      </c>
      <c r="F33" s="47">
        <v>4485177</v>
      </c>
      <c r="G33" s="47">
        <v>0</v>
      </c>
      <c r="I33" s="47">
        <v>0</v>
      </c>
    </row>
    <row r="34" spans="1:9" x14ac:dyDescent="0.25">
      <c r="A34" t="s">
        <v>88</v>
      </c>
      <c r="C34" s="47">
        <f>'22-23 Expenditure Summary'!E48</f>
        <v>42207700</v>
      </c>
      <c r="D34" s="47"/>
      <c r="E34" s="47">
        <v>1205400</v>
      </c>
      <c r="F34" s="47">
        <v>1205400</v>
      </c>
      <c r="G34" s="47">
        <v>0</v>
      </c>
      <c r="I34" s="47">
        <f>'22-23 Expenditure Summary'!E157</f>
        <v>41000000</v>
      </c>
    </row>
    <row r="35" spans="1:9" x14ac:dyDescent="0.25">
      <c r="A35" t="s">
        <v>89</v>
      </c>
      <c r="C35" s="47">
        <f>'22-23 Expenditure Summary'!E52</f>
        <v>0</v>
      </c>
      <c r="D35" s="47"/>
      <c r="E35" s="47">
        <v>1</v>
      </c>
      <c r="F35" s="47">
        <v>1</v>
      </c>
      <c r="G35" s="47">
        <v>0</v>
      </c>
      <c r="I35" s="47">
        <v>0</v>
      </c>
    </row>
    <row r="36" spans="1:9" x14ac:dyDescent="0.25">
      <c r="A36" t="s">
        <v>90</v>
      </c>
      <c r="C36" s="47">
        <f>'22-23 Expenditure Summary'!E14</f>
        <v>80410</v>
      </c>
      <c r="D36" s="47"/>
      <c r="E36" s="47">
        <f>'[1]091219 Brd Mtg'!E35</f>
        <v>0</v>
      </c>
      <c r="F36" s="47">
        <f>'[1]091219 Brd Mtg'!F35</f>
        <v>0</v>
      </c>
      <c r="G36" s="47">
        <v>0</v>
      </c>
      <c r="I36" s="47">
        <v>0</v>
      </c>
    </row>
    <row r="37" spans="1:9" x14ac:dyDescent="0.25">
      <c r="A37" t="s">
        <v>91</v>
      </c>
      <c r="C37" s="47">
        <f>'22-23 Expenditure Summary'!E54</f>
        <v>447762</v>
      </c>
      <c r="D37" s="47"/>
      <c r="E37" s="47">
        <v>410001</v>
      </c>
      <c r="F37" s="47">
        <v>410001</v>
      </c>
      <c r="G37" s="47">
        <v>0</v>
      </c>
      <c r="I37" s="47">
        <v>0</v>
      </c>
    </row>
    <row r="38" spans="1:9" ht="18.75" x14ac:dyDescent="0.3">
      <c r="A38" s="48" t="s">
        <v>92</v>
      </c>
      <c r="B38" s="49"/>
      <c r="C38" s="50">
        <f>SUM(C18:C37)</f>
        <v>340634232</v>
      </c>
      <c r="E38" s="51">
        <f>SUM(E18:E37)</f>
        <v>113719527</v>
      </c>
      <c r="F38" s="52"/>
      <c r="G38" s="50">
        <f>SUM(G18:G37)</f>
        <v>18752714</v>
      </c>
      <c r="I38" s="50">
        <f>SUM(I18:I37)</f>
        <v>41000000</v>
      </c>
    </row>
    <row r="39" spans="1:9" x14ac:dyDescent="0.25">
      <c r="C39" s="53"/>
      <c r="E39" s="53"/>
      <c r="G39" s="53"/>
      <c r="I39" s="53"/>
    </row>
    <row r="40" spans="1:9" x14ac:dyDescent="0.25">
      <c r="C40" s="53"/>
      <c r="E40" s="53"/>
      <c r="G40" s="53"/>
      <c r="I40" s="53"/>
    </row>
    <row r="41" spans="1:9" x14ac:dyDescent="0.25">
      <c r="A41" s="2" t="s">
        <v>93</v>
      </c>
      <c r="C41" s="53"/>
      <c r="E41" s="53"/>
      <c r="G41" s="53"/>
      <c r="I41" s="53"/>
    </row>
    <row r="42" spans="1:9" x14ac:dyDescent="0.25">
      <c r="A42" t="s">
        <v>94</v>
      </c>
      <c r="C42" s="43">
        <f>'[1]091219 Brd Mtg'!C42</f>
        <v>0</v>
      </c>
      <c r="E42" s="44"/>
      <c r="F42" s="45"/>
      <c r="G42" s="43">
        <v>0</v>
      </c>
      <c r="I42" s="43">
        <v>0</v>
      </c>
    </row>
    <row r="43" spans="1:9" x14ac:dyDescent="0.25">
      <c r="A43" t="s">
        <v>95</v>
      </c>
      <c r="C43" s="47">
        <f>'[1]091219 Brd Mtg'!C42</f>
        <v>0</v>
      </c>
      <c r="D43" s="47"/>
      <c r="E43" s="47">
        <f>'[1]091219 Brd Mtg'!E42</f>
        <v>0</v>
      </c>
      <c r="F43" s="47">
        <f>'[1]091219 Brd Mtg'!F42</f>
        <v>0</v>
      </c>
      <c r="G43" s="47">
        <f>'[1]091219 Brd Mtg'!G42</f>
        <v>0</v>
      </c>
      <c r="I43" s="43">
        <v>0</v>
      </c>
    </row>
    <row r="44" spans="1:9" x14ac:dyDescent="0.25">
      <c r="A44" t="s">
        <v>96</v>
      </c>
      <c r="C44" s="47">
        <f>'[1]091219 Brd Mtg'!C43</f>
        <v>0</v>
      </c>
      <c r="D44" s="47"/>
      <c r="E44" s="47">
        <f>'[1]091219 Brd Mtg'!E43</f>
        <v>0</v>
      </c>
      <c r="F44" s="47">
        <f>'[1]091219 Brd Mtg'!F43</f>
        <v>0</v>
      </c>
      <c r="G44" s="47">
        <f>'[1]091219 Brd Mtg'!G43</f>
        <v>0</v>
      </c>
      <c r="I44" s="47">
        <v>0</v>
      </c>
    </row>
    <row r="45" spans="1:9" ht="18.75" x14ac:dyDescent="0.3">
      <c r="A45" s="48" t="s">
        <v>97</v>
      </c>
      <c r="B45" s="49"/>
      <c r="C45" s="50">
        <f>SUM(C42:C44)</f>
        <v>0</v>
      </c>
      <c r="E45" s="51">
        <f>SUM(E42:E44)</f>
        <v>0</v>
      </c>
      <c r="F45" s="52"/>
      <c r="G45" s="50">
        <f>SUM(G42:G44)</f>
        <v>0</v>
      </c>
      <c r="I45" s="50">
        <f>SUM(I42:I44)</f>
        <v>0</v>
      </c>
    </row>
    <row r="46" spans="1:9" x14ac:dyDescent="0.25">
      <c r="C46" s="53"/>
      <c r="E46" s="53"/>
      <c r="G46" s="53"/>
      <c r="I46" s="53"/>
    </row>
    <row r="47" spans="1:9" x14ac:dyDescent="0.25">
      <c r="C47" s="53"/>
      <c r="E47" s="53"/>
      <c r="G47" s="53"/>
      <c r="I47" s="53"/>
    </row>
    <row r="48" spans="1:9" x14ac:dyDescent="0.25">
      <c r="A48" s="2" t="s">
        <v>98</v>
      </c>
      <c r="C48" s="53"/>
      <c r="E48" s="53"/>
      <c r="G48" s="53"/>
      <c r="I48" s="53"/>
    </row>
    <row r="49" spans="1:10" x14ac:dyDescent="0.25">
      <c r="A49" t="s">
        <v>99</v>
      </c>
      <c r="C49" s="43">
        <f>'[1]091219 Brd Mtg'!C48</f>
        <v>0</v>
      </c>
      <c r="E49" s="44"/>
      <c r="F49" s="45"/>
      <c r="G49" s="43">
        <f>'[1]071620 Brd Mtg'!M50</f>
        <v>0</v>
      </c>
      <c r="I49" s="43">
        <v>0</v>
      </c>
    </row>
    <row r="50" spans="1:10" ht="18.75" x14ac:dyDescent="0.3">
      <c r="A50" s="48" t="s">
        <v>100</v>
      </c>
      <c r="B50" s="49"/>
      <c r="C50" s="50">
        <f>SUM(C49)</f>
        <v>0</v>
      </c>
      <c r="E50" s="51">
        <f>SUM(E49)</f>
        <v>0</v>
      </c>
      <c r="F50" s="52"/>
      <c r="G50" s="50">
        <f>SUM(G49)</f>
        <v>0</v>
      </c>
      <c r="I50" s="50">
        <f>SUM(I49)</f>
        <v>0</v>
      </c>
    </row>
    <row r="51" spans="1:10" x14ac:dyDescent="0.25">
      <c r="C51" s="53"/>
      <c r="E51" s="53"/>
      <c r="G51" s="53"/>
      <c r="I51" s="53"/>
    </row>
    <row r="52" spans="1:10" x14ac:dyDescent="0.25">
      <c r="C52" s="53"/>
      <c r="E52" s="53"/>
      <c r="G52" s="53"/>
      <c r="I52" s="53"/>
    </row>
    <row r="53" spans="1:10" ht="19.5" thickBot="1" x14ac:dyDescent="0.35">
      <c r="A53" s="48" t="s">
        <v>101</v>
      </c>
      <c r="B53" s="49"/>
      <c r="C53" s="54">
        <f>C14-C38+C45-C50</f>
        <v>-50134232</v>
      </c>
      <c r="E53" s="55">
        <f>E14-E38+E45-E50</f>
        <v>-113719527</v>
      </c>
      <c r="F53" s="52"/>
      <c r="G53" s="54">
        <f>G14-G38+G45-G50</f>
        <v>1019088</v>
      </c>
      <c r="I53" s="54">
        <f>I14-I38+I45-I50</f>
        <v>0</v>
      </c>
    </row>
    <row r="54" spans="1:10" ht="15.75" thickTop="1" x14ac:dyDescent="0.25"/>
    <row r="58" spans="1:10" x14ac:dyDescent="0.25">
      <c r="J58" s="56"/>
    </row>
    <row r="59" spans="1:10" x14ac:dyDescent="0.25">
      <c r="J59" s="56"/>
    </row>
    <row r="60" spans="1:10" x14ac:dyDescent="0.25">
      <c r="J60" s="56"/>
    </row>
    <row r="61" spans="1:10" x14ac:dyDescent="0.25">
      <c r="J61" s="56"/>
    </row>
    <row r="62" spans="1:10" x14ac:dyDescent="0.25">
      <c r="J62" s="56"/>
    </row>
    <row r="63" spans="1:10" x14ac:dyDescent="0.25">
      <c r="J63" s="56"/>
    </row>
    <row r="64" spans="1:10" x14ac:dyDescent="0.25">
      <c r="J64" s="57"/>
    </row>
  </sheetData>
  <mergeCells count="4">
    <mergeCell ref="A1:J1"/>
    <mergeCell ref="A2:J2"/>
    <mergeCell ref="A3:J3"/>
    <mergeCell ref="A4:J4"/>
  </mergeCells>
  <pageMargins left="0.7" right="0.7" top="0.75" bottom="0.75" header="0.3" footer="0.3"/>
  <pageSetup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71"/>
  <sheetViews>
    <sheetView zoomScaleNormal="100" workbookViewId="0">
      <selection activeCell="B48" sqref="B48"/>
    </sheetView>
  </sheetViews>
  <sheetFormatPr defaultRowHeight="15" x14ac:dyDescent="0.25"/>
  <cols>
    <col min="1" max="1" width="45.5703125" customWidth="1"/>
    <col min="2" max="3" width="20.5703125" customWidth="1"/>
    <col min="4" max="4" width="4.42578125" customWidth="1"/>
    <col min="5" max="6" width="20.5703125" customWidth="1"/>
  </cols>
  <sheetData>
    <row r="1" spans="1:6" ht="21" x14ac:dyDescent="0.35">
      <c r="A1" s="60"/>
      <c r="B1" s="60"/>
      <c r="C1" s="60"/>
      <c r="D1" s="60"/>
      <c r="E1" s="60"/>
      <c r="F1" s="60"/>
    </row>
    <row r="2" spans="1:6" ht="21" x14ac:dyDescent="0.35">
      <c r="A2" s="60" t="s">
        <v>39</v>
      </c>
      <c r="B2" s="60"/>
      <c r="C2" s="60"/>
      <c r="D2" s="60"/>
      <c r="E2" s="60"/>
      <c r="F2" s="60"/>
    </row>
    <row r="3" spans="1:6" ht="21" x14ac:dyDescent="0.35">
      <c r="A3" s="60" t="s">
        <v>104</v>
      </c>
      <c r="B3" s="60"/>
      <c r="C3" s="60"/>
      <c r="D3" s="60"/>
      <c r="E3" s="60"/>
      <c r="F3" s="60"/>
    </row>
    <row r="7" spans="1:6" x14ac:dyDescent="0.25">
      <c r="B7" s="62" t="str">
        <f>'23-24 Expenditure Summary'!B7:C7</f>
        <v>2022-2023</v>
      </c>
      <c r="C7" s="63"/>
      <c r="D7" s="7"/>
      <c r="E7" s="62" t="str">
        <f>'23-24 Expenditure Summary'!E7:F7</f>
        <v>2023-2024</v>
      </c>
      <c r="F7" s="64"/>
    </row>
    <row r="8" spans="1:6" x14ac:dyDescent="0.25">
      <c r="B8" s="3" t="s">
        <v>31</v>
      </c>
      <c r="C8" s="4" t="s">
        <v>31</v>
      </c>
      <c r="D8" s="7"/>
      <c r="E8" s="3" t="s">
        <v>32</v>
      </c>
      <c r="F8" s="4" t="s">
        <v>32</v>
      </c>
    </row>
    <row r="9" spans="1:6" x14ac:dyDescent="0.25">
      <c r="B9" s="5" t="s">
        <v>32</v>
      </c>
      <c r="C9" s="6" t="s">
        <v>33</v>
      </c>
      <c r="D9" s="7"/>
      <c r="E9" s="5" t="s">
        <v>29</v>
      </c>
      <c r="F9" s="6" t="s">
        <v>34</v>
      </c>
    </row>
    <row r="10" spans="1:6" x14ac:dyDescent="0.25">
      <c r="A10" s="2" t="s">
        <v>1</v>
      </c>
      <c r="D10" s="7"/>
    </row>
    <row r="11" spans="1:6" x14ac:dyDescent="0.25">
      <c r="A11" t="s">
        <v>7</v>
      </c>
      <c r="B11" s="9" t="e">
        <f>#REF!</f>
        <v>#REF!</v>
      </c>
      <c r="C11" s="9" t="e">
        <f>B11/$C$58</f>
        <v>#REF!</v>
      </c>
      <c r="D11" s="7"/>
      <c r="E11" s="21">
        <v>153526773</v>
      </c>
      <c r="F11" s="9">
        <f>E11/$F$58</f>
        <v>5665.1945756457562</v>
      </c>
    </row>
    <row r="12" spans="1:6" x14ac:dyDescent="0.25">
      <c r="A12" t="s">
        <v>8</v>
      </c>
      <c r="B12" s="20" t="e">
        <f>#REF!</f>
        <v>#REF!</v>
      </c>
      <c r="C12" s="20" t="e">
        <f>B12/$C$58</f>
        <v>#REF!</v>
      </c>
      <c r="D12" s="7"/>
      <c r="E12" s="22">
        <v>3850369</v>
      </c>
      <c r="F12" s="20">
        <f>E12/$F$58</f>
        <v>142.08003690036901</v>
      </c>
    </row>
    <row r="13" spans="1:6" x14ac:dyDescent="0.25">
      <c r="A13" t="s">
        <v>9</v>
      </c>
      <c r="B13" s="20" t="e">
        <f>#REF!</f>
        <v>#REF!</v>
      </c>
      <c r="C13" s="20" t="e">
        <f t="shared" ref="C13:C14" si="0">B13/$C$58</f>
        <v>#REF!</v>
      </c>
      <c r="D13" s="7"/>
      <c r="E13" s="22">
        <v>4318325</v>
      </c>
      <c r="F13" s="20">
        <f t="shared" ref="F13:F14" si="1">E13/$F$58</f>
        <v>159.34778597785979</v>
      </c>
    </row>
    <row r="14" spans="1:6" x14ac:dyDescent="0.25">
      <c r="A14" t="s">
        <v>10</v>
      </c>
      <c r="B14" s="20" t="e">
        <f>#REF!</f>
        <v>#REF!</v>
      </c>
      <c r="C14" s="20" t="e">
        <f t="shared" si="0"/>
        <v>#REF!</v>
      </c>
      <c r="D14" s="7"/>
      <c r="E14" s="22">
        <v>80410</v>
      </c>
      <c r="F14" s="20">
        <f t="shared" si="1"/>
        <v>2.967158671586716</v>
      </c>
    </row>
    <row r="15" spans="1:6" x14ac:dyDescent="0.25">
      <c r="A15" s="1" t="s">
        <v>2</v>
      </c>
      <c r="B15" s="10" t="e">
        <f>SUM(B11:B14)</f>
        <v>#REF!</v>
      </c>
      <c r="C15" s="10" t="e">
        <f>SUM(C11:C14)</f>
        <v>#REF!</v>
      </c>
      <c r="D15" s="7"/>
      <c r="E15" s="10">
        <f>SUM(E11:E14)</f>
        <v>161775877</v>
      </c>
      <c r="F15" s="10">
        <f>SUM(F11:F14)</f>
        <v>5969.5895571955716</v>
      </c>
    </row>
    <row r="16" spans="1:6" x14ac:dyDescent="0.25">
      <c r="D16" s="7"/>
    </row>
    <row r="17" spans="1:6" x14ac:dyDescent="0.25">
      <c r="A17" s="2" t="s">
        <v>3</v>
      </c>
      <c r="D17" s="7"/>
    </row>
    <row r="18" spans="1:6" x14ac:dyDescent="0.25">
      <c r="A18" t="s">
        <v>11</v>
      </c>
      <c r="B18" s="9" t="e">
        <f>#REF!</f>
        <v>#REF!</v>
      </c>
      <c r="C18" s="9" t="e">
        <f>B18/$C$58</f>
        <v>#REF!</v>
      </c>
      <c r="D18" s="7"/>
      <c r="E18" s="21">
        <v>5016691</v>
      </c>
      <c r="F18" s="9">
        <f>E18/$F$58</f>
        <v>185.11774907749077</v>
      </c>
    </row>
    <row r="19" spans="1:6" x14ac:dyDescent="0.25">
      <c r="A19" t="s">
        <v>12</v>
      </c>
      <c r="B19" s="20" t="e">
        <f>#REF!</f>
        <v>#REF!</v>
      </c>
      <c r="C19" s="20" t="e">
        <f>B19/$C$58</f>
        <v>#REF!</v>
      </c>
      <c r="D19" s="7"/>
      <c r="E19" s="22">
        <v>21665370</v>
      </c>
      <c r="F19" s="20">
        <f>E19/$F$58</f>
        <v>799.46014760147602</v>
      </c>
    </row>
    <row r="20" spans="1:6" x14ac:dyDescent="0.25">
      <c r="A20" t="s">
        <v>13</v>
      </c>
      <c r="B20" s="20" t="e">
        <f>#REF!</f>
        <v>#REF!</v>
      </c>
      <c r="C20" s="20" t="e">
        <f t="shared" ref="C20:C23" si="2">B20/$C$58</f>
        <v>#REF!</v>
      </c>
      <c r="D20" s="7"/>
      <c r="E20" s="22">
        <v>13337675</v>
      </c>
      <c r="F20" s="20">
        <f t="shared" ref="F20:F23" si="3">E20/$F$58</f>
        <v>492.16512915129152</v>
      </c>
    </row>
    <row r="21" spans="1:6" x14ac:dyDescent="0.25">
      <c r="A21" t="s">
        <v>14</v>
      </c>
      <c r="B21" s="20" t="e">
        <f>#REF!</f>
        <v>#REF!</v>
      </c>
      <c r="C21" s="20" t="e">
        <f t="shared" si="2"/>
        <v>#REF!</v>
      </c>
      <c r="D21" s="7"/>
      <c r="E21" s="22">
        <v>262709</v>
      </c>
      <c r="F21" s="20">
        <f t="shared" si="3"/>
        <v>9.694059040590405</v>
      </c>
    </row>
    <row r="22" spans="1:6" x14ac:dyDescent="0.25">
      <c r="A22" t="s">
        <v>15</v>
      </c>
      <c r="B22" s="20" t="e">
        <f>#REF!</f>
        <v>#REF!</v>
      </c>
      <c r="C22" s="20" t="e">
        <f t="shared" si="2"/>
        <v>#REF!</v>
      </c>
      <c r="D22" s="7"/>
      <c r="E22" s="22">
        <v>4300152</v>
      </c>
      <c r="F22" s="20">
        <f t="shared" si="3"/>
        <v>158.67719557195571</v>
      </c>
    </row>
    <row r="23" spans="1:6" x14ac:dyDescent="0.25">
      <c r="A23" t="s">
        <v>16</v>
      </c>
      <c r="B23" s="20" t="e">
        <f>#REF!</f>
        <v>#REF!</v>
      </c>
      <c r="C23" s="20" t="e">
        <f t="shared" si="2"/>
        <v>#REF!</v>
      </c>
      <c r="D23" s="7"/>
      <c r="E23" s="22">
        <v>5785049</v>
      </c>
      <c r="F23" s="20">
        <f t="shared" si="3"/>
        <v>213.47044280442805</v>
      </c>
    </row>
    <row r="24" spans="1:6" x14ac:dyDescent="0.25">
      <c r="A24" s="1" t="s">
        <v>4</v>
      </c>
      <c r="B24" s="10" t="e">
        <f>SUM(B18:B23)</f>
        <v>#REF!</v>
      </c>
      <c r="C24" s="10" t="e">
        <f>SUM(C18:C23)</f>
        <v>#REF!</v>
      </c>
      <c r="D24" s="7"/>
      <c r="E24" s="10">
        <f>SUM(E18:E23)</f>
        <v>50367646</v>
      </c>
      <c r="F24" s="10">
        <f>SUM(F18:F23)</f>
        <v>1858.5847232472327</v>
      </c>
    </row>
    <row r="25" spans="1:6" x14ac:dyDescent="0.25">
      <c r="D25" s="7"/>
    </row>
    <row r="26" spans="1:6" x14ac:dyDescent="0.25">
      <c r="A26" s="2" t="s">
        <v>56</v>
      </c>
      <c r="D26" s="7"/>
    </row>
    <row r="27" spans="1:6" x14ac:dyDescent="0.25">
      <c r="A27" t="s">
        <v>58</v>
      </c>
      <c r="B27" s="30">
        <v>8227186</v>
      </c>
      <c r="C27" s="30">
        <f>B27/$C$58</f>
        <v>285.76540465439388</v>
      </c>
      <c r="D27" s="7"/>
      <c r="E27" s="31">
        <v>7486577</v>
      </c>
      <c r="F27" s="30">
        <f>E27/$F$58</f>
        <v>276.25745387453873</v>
      </c>
    </row>
    <row r="28" spans="1:6" ht="14.45" customHeight="1" x14ac:dyDescent="0.25">
      <c r="A28" s="24" t="s">
        <v>52</v>
      </c>
      <c r="B28" s="25">
        <v>2000</v>
      </c>
      <c r="C28" s="30">
        <f>B28/$C$58</f>
        <v>6.9468565474122959E-2</v>
      </c>
      <c r="D28" s="7"/>
      <c r="E28" s="28">
        <v>3000</v>
      </c>
      <c r="F28" s="30">
        <f t="shared" ref="F28:F33" si="4">E28/$F$58</f>
        <v>0.11070110701107011</v>
      </c>
    </row>
    <row r="29" spans="1:6" ht="14.45" customHeight="1" x14ac:dyDescent="0.25">
      <c r="A29" t="s">
        <v>53</v>
      </c>
      <c r="B29" s="11"/>
      <c r="C29" s="30"/>
      <c r="D29" s="7"/>
      <c r="E29" s="23"/>
      <c r="F29" s="30"/>
    </row>
    <row r="30" spans="1:6" ht="14.45" customHeight="1" x14ac:dyDescent="0.25">
      <c r="A30" t="s">
        <v>54</v>
      </c>
      <c r="B30" s="11"/>
      <c r="C30" s="30"/>
      <c r="D30" s="7"/>
      <c r="E30" s="23"/>
      <c r="F30" s="30"/>
    </row>
    <row r="31" spans="1:6" ht="14.45" customHeight="1" x14ac:dyDescent="0.25">
      <c r="A31" t="s">
        <v>55</v>
      </c>
      <c r="B31" s="11"/>
      <c r="C31" s="30"/>
      <c r="D31" s="7"/>
      <c r="E31" s="23"/>
      <c r="F31" s="30"/>
    </row>
    <row r="32" spans="1:6" ht="14.45" customHeight="1" x14ac:dyDescent="0.25">
      <c r="B32" s="11"/>
      <c r="C32" s="30"/>
      <c r="D32" s="7"/>
      <c r="E32" s="23"/>
      <c r="F32" s="30"/>
    </row>
    <row r="33" spans="1:6" ht="14.45" customHeight="1" x14ac:dyDescent="0.25">
      <c r="A33" s="29" t="s">
        <v>48</v>
      </c>
      <c r="B33" s="26">
        <v>10450</v>
      </c>
      <c r="C33" s="30">
        <f t="shared" ref="C33" si="5">B33/$C$58</f>
        <v>0.36297325460229246</v>
      </c>
      <c r="D33" s="7"/>
      <c r="E33" s="28">
        <v>750</v>
      </c>
      <c r="F33" s="30">
        <f t="shared" si="4"/>
        <v>2.7675276752767528E-2</v>
      </c>
    </row>
    <row r="34" spans="1:6" ht="14.45" customHeight="1" x14ac:dyDescent="0.25">
      <c r="A34" s="27" t="s">
        <v>49</v>
      </c>
      <c r="B34" s="11"/>
      <c r="C34" s="11"/>
      <c r="D34" s="7"/>
      <c r="E34" s="23"/>
      <c r="F34" s="11"/>
    </row>
    <row r="35" spans="1:6" ht="14.45" customHeight="1" x14ac:dyDescent="0.25">
      <c r="A35" s="27" t="s">
        <v>50</v>
      </c>
      <c r="B35" s="11"/>
      <c r="C35" s="11"/>
      <c r="D35" s="7"/>
      <c r="E35" s="23"/>
      <c r="F35" s="11"/>
    </row>
    <row r="36" spans="1:6" ht="14.45" customHeight="1" x14ac:dyDescent="0.25">
      <c r="A36" s="27" t="s">
        <v>51</v>
      </c>
      <c r="B36" s="11"/>
      <c r="C36" s="11"/>
      <c r="D36" s="7"/>
      <c r="E36" s="23"/>
      <c r="F36" s="11"/>
    </row>
    <row r="37" spans="1:6" ht="14.45" customHeight="1" x14ac:dyDescent="0.25">
      <c r="A37" s="27" t="s">
        <v>47</v>
      </c>
      <c r="B37" s="33"/>
      <c r="C37" s="33"/>
      <c r="D37" s="7"/>
      <c r="E37" s="34"/>
      <c r="F37" s="33"/>
    </row>
    <row r="38" spans="1:6" ht="14.45" customHeight="1" x14ac:dyDescent="0.25">
      <c r="A38" s="32" t="s">
        <v>57</v>
      </c>
      <c r="B38" s="35">
        <f>B27+B28+B33</f>
        <v>8239636</v>
      </c>
      <c r="C38" s="35">
        <f>C27+C28+C33</f>
        <v>286.19784647447028</v>
      </c>
      <c r="D38" s="7"/>
      <c r="E38" s="36">
        <f>E27+E28+E33</f>
        <v>7490327</v>
      </c>
      <c r="F38" s="36">
        <f>F27+F28+F33</f>
        <v>276.39583025830257</v>
      </c>
    </row>
    <row r="39" spans="1:6" x14ac:dyDescent="0.25">
      <c r="D39" s="7"/>
    </row>
    <row r="40" spans="1:6" x14ac:dyDescent="0.25">
      <c r="A40" s="2" t="s">
        <v>6</v>
      </c>
      <c r="D40" s="7"/>
    </row>
    <row r="41" spans="1:6" x14ac:dyDescent="0.25">
      <c r="A41" t="s">
        <v>17</v>
      </c>
      <c r="B41" s="9" t="e">
        <f>#REF!</f>
        <v>#REF!</v>
      </c>
      <c r="C41" s="9" t="e">
        <f>B41/$C$58</f>
        <v>#REF!</v>
      </c>
      <c r="D41" s="7"/>
      <c r="E41" s="21">
        <v>7750904</v>
      </c>
      <c r="F41" s="9">
        <f>E41/$F$58</f>
        <v>286.01121771217714</v>
      </c>
    </row>
    <row r="42" spans="1:6" x14ac:dyDescent="0.25">
      <c r="A42" t="s">
        <v>18</v>
      </c>
      <c r="B42" s="20">
        <f>19040739+223890</f>
        <v>19264629</v>
      </c>
      <c r="C42" s="20">
        <f>B42/$C$58</f>
        <v>669.14307051059393</v>
      </c>
      <c r="D42" s="7"/>
      <c r="E42" s="22">
        <v>18752714</v>
      </c>
      <c r="F42" s="20">
        <f>E42/$F$58</f>
        <v>691.98206642066418</v>
      </c>
    </row>
    <row r="43" spans="1:6" x14ac:dyDescent="0.25">
      <c r="A43" t="s">
        <v>44</v>
      </c>
      <c r="B43" s="20" t="e">
        <f>#REF!</f>
        <v>#REF!</v>
      </c>
      <c r="C43" s="20" t="e">
        <f t="shared" ref="C43:C45" si="6">B43/$C$58</f>
        <v>#REF!</v>
      </c>
      <c r="D43" s="7"/>
      <c r="E43" s="22">
        <v>33911174</v>
      </c>
      <c r="F43" s="20">
        <f t="shared" ref="F43:F45" si="7">E43/$F$58</f>
        <v>1251.3348339483396</v>
      </c>
    </row>
    <row r="44" spans="1:6" x14ac:dyDescent="0.25">
      <c r="A44" t="s">
        <v>20</v>
      </c>
      <c r="B44" s="20" t="e">
        <f>#REF!</f>
        <v>#REF!</v>
      </c>
      <c r="C44" s="20" t="e">
        <f t="shared" si="6"/>
        <v>#REF!</v>
      </c>
      <c r="D44" s="7"/>
      <c r="E44" s="22">
        <v>3862811</v>
      </c>
      <c r="F44" s="20">
        <f t="shared" si="7"/>
        <v>142.53915129151292</v>
      </c>
    </row>
    <row r="45" spans="1:6" x14ac:dyDescent="0.25">
      <c r="A45" t="s">
        <v>21</v>
      </c>
      <c r="B45" s="20" t="e">
        <f>#REF!</f>
        <v>#REF!</v>
      </c>
      <c r="C45" s="20" t="e">
        <f t="shared" si="6"/>
        <v>#REF!</v>
      </c>
      <c r="D45" s="7"/>
      <c r="E45" s="22">
        <v>9356089</v>
      </c>
      <c r="F45" s="20">
        <f t="shared" si="7"/>
        <v>345.24313653136534</v>
      </c>
    </row>
    <row r="46" spans="1:6" x14ac:dyDescent="0.25">
      <c r="A46" s="1" t="s">
        <v>22</v>
      </c>
      <c r="B46" s="10" t="e">
        <f>SUM(B41:B45)</f>
        <v>#REF!</v>
      </c>
      <c r="C46" s="10" t="e">
        <f>SUM(C41:C45)</f>
        <v>#REF!</v>
      </c>
      <c r="D46" s="7"/>
      <c r="E46" s="10">
        <f>SUM(E41:E45)</f>
        <v>73633692</v>
      </c>
      <c r="F46" s="10">
        <f>SUM(F41:F45)</f>
        <v>2717.1104059040595</v>
      </c>
    </row>
    <row r="47" spans="1:6" x14ac:dyDescent="0.25">
      <c r="D47" s="7"/>
    </row>
    <row r="48" spans="1:6" x14ac:dyDescent="0.25">
      <c r="A48" s="2" t="s">
        <v>23</v>
      </c>
      <c r="B48" s="11">
        <v>42205400</v>
      </c>
      <c r="C48" s="11">
        <f>B48/$C$58</f>
        <v>1465.9742966307745</v>
      </c>
      <c r="D48" s="7"/>
      <c r="E48" s="23">
        <v>42207700</v>
      </c>
      <c r="F48" s="11">
        <f>E48/$F$58</f>
        <v>1557.479704797048</v>
      </c>
    </row>
    <row r="49" spans="1:8" x14ac:dyDescent="0.25">
      <c r="D49" s="7"/>
    </row>
    <row r="50" spans="1:8" x14ac:dyDescent="0.25">
      <c r="A50" s="2" t="s">
        <v>24</v>
      </c>
      <c r="D50" s="7"/>
    </row>
    <row r="51" spans="1:8" x14ac:dyDescent="0.25">
      <c r="A51" t="s">
        <v>25</v>
      </c>
      <c r="B51" s="9" t="e">
        <f>#REF!</f>
        <v>#REF!</v>
      </c>
      <c r="C51" s="9" t="e">
        <f>B51/$C$58</f>
        <v>#REF!</v>
      </c>
      <c r="D51" s="7"/>
      <c r="E51" s="21">
        <v>4711228</v>
      </c>
      <c r="F51" s="9">
        <f>E51/$F$58</f>
        <v>173.84605166051659</v>
      </c>
    </row>
    <row r="52" spans="1:8" x14ac:dyDescent="0.25">
      <c r="A52" t="s">
        <v>26</v>
      </c>
      <c r="B52" s="20" t="e">
        <f>#REF!</f>
        <v>#REF!</v>
      </c>
      <c r="C52" s="20" t="e">
        <f>B52/$C$58</f>
        <v>#REF!</v>
      </c>
      <c r="D52" s="7"/>
      <c r="E52" s="22">
        <v>0</v>
      </c>
      <c r="F52" s="20">
        <f>E52/$F$58</f>
        <v>0</v>
      </c>
    </row>
    <row r="53" spans="1:8" x14ac:dyDescent="0.25">
      <c r="A53" t="s">
        <v>46</v>
      </c>
      <c r="B53" s="20" t="e">
        <f>#REF!</f>
        <v>#REF!</v>
      </c>
      <c r="C53" s="20" t="e">
        <f t="shared" ref="C53:C54" si="8">B53/$C$58</f>
        <v>#REF!</v>
      </c>
      <c r="D53" s="7"/>
      <c r="E53" s="22">
        <v>0</v>
      </c>
      <c r="F53" s="20">
        <f t="shared" ref="F53:F54" si="9">E53/$F$58</f>
        <v>0</v>
      </c>
    </row>
    <row r="54" spans="1:8" x14ac:dyDescent="0.25">
      <c r="A54" t="s">
        <v>27</v>
      </c>
      <c r="B54" s="20" t="e">
        <f>#REF!</f>
        <v>#REF!</v>
      </c>
      <c r="C54" s="20" t="e">
        <f t="shared" si="8"/>
        <v>#REF!</v>
      </c>
      <c r="D54" s="7"/>
      <c r="E54" s="22">
        <v>447762</v>
      </c>
      <c r="F54" s="20">
        <f t="shared" si="9"/>
        <v>16.522583025830258</v>
      </c>
    </row>
    <row r="55" spans="1:8" x14ac:dyDescent="0.25">
      <c r="A55" s="1" t="s">
        <v>28</v>
      </c>
      <c r="B55" s="10" t="e">
        <f>SUM(B51:B54)</f>
        <v>#REF!</v>
      </c>
      <c r="C55" s="10" t="e">
        <f>SUM(C51:C54)</f>
        <v>#REF!</v>
      </c>
      <c r="D55" s="7"/>
      <c r="E55" s="10">
        <f>SUM(E51:E54)</f>
        <v>5158990</v>
      </c>
      <c r="F55" s="10">
        <f>SUM(F51:F54)</f>
        <v>190.36863468634687</v>
      </c>
    </row>
    <row r="56" spans="1:8" x14ac:dyDescent="0.25">
      <c r="D56" s="7"/>
    </row>
    <row r="57" spans="1:8" ht="15.75" thickBot="1" x14ac:dyDescent="0.3">
      <c r="A57" s="1" t="s">
        <v>29</v>
      </c>
      <c r="B57" s="12" t="e">
        <f>B15+B24+B38+B46+B48+B55</f>
        <v>#REF!</v>
      </c>
      <c r="C57" s="12" t="e">
        <f>C15+C24+C27+C46+C55</f>
        <v>#REF!</v>
      </c>
      <c r="D57" s="7"/>
      <c r="E57" s="12">
        <f>E15+E24+E38+E46+E48+E55</f>
        <v>340634232</v>
      </c>
      <c r="F57" s="12">
        <f>F15+F24+F27+F46+F55</f>
        <v>11011.910774907748</v>
      </c>
    </row>
    <row r="58" spans="1:8" ht="15.75" thickTop="1" x14ac:dyDescent="0.25">
      <c r="A58" t="s">
        <v>30</v>
      </c>
      <c r="C58" s="8">
        <v>28790</v>
      </c>
      <c r="D58" s="7"/>
      <c r="F58" s="8">
        <v>27100</v>
      </c>
    </row>
    <row r="60" spans="1:8" x14ac:dyDescent="0.25">
      <c r="B60" s="13" t="s">
        <v>35</v>
      </c>
    </row>
    <row r="61" spans="1:8" x14ac:dyDescent="0.25">
      <c r="B61" s="13" t="str">
        <f>'23-24 Expenditure Summary'!B61</f>
        <v>held at 5:30 pm on Thursday August 24 ,2023, at the Dr. Susan J. Simpson Education Center.</v>
      </c>
    </row>
    <row r="62" spans="1:8" x14ac:dyDescent="0.25">
      <c r="B62" s="13" t="s">
        <v>36</v>
      </c>
    </row>
    <row r="64" spans="1:8" x14ac:dyDescent="0.25">
      <c r="E64" s="58">
        <f>E57-E42-41000000</f>
        <v>280881518</v>
      </c>
      <c r="F64" s="65" t="s">
        <v>103</v>
      </c>
      <c r="G64" s="65"/>
      <c r="H64" s="65"/>
    </row>
    <row r="72" spans="1:6" ht="21" x14ac:dyDescent="0.35">
      <c r="A72" s="60" t="s">
        <v>37</v>
      </c>
      <c r="B72" s="60"/>
      <c r="C72" s="60"/>
      <c r="D72" s="60"/>
      <c r="E72" s="60"/>
      <c r="F72" s="60"/>
    </row>
    <row r="73" spans="1:6" ht="21" x14ac:dyDescent="0.35">
      <c r="A73" s="60" t="str">
        <f>A3</f>
        <v>2022-2023 Expenditure Budget</v>
      </c>
      <c r="B73" s="60"/>
      <c r="C73" s="60"/>
      <c r="D73" s="60"/>
      <c r="E73" s="60"/>
      <c r="F73" s="60"/>
    </row>
    <row r="77" spans="1:6" x14ac:dyDescent="0.25">
      <c r="B77" s="62" t="str">
        <f>B7</f>
        <v>2022-2023</v>
      </c>
      <c r="C77" s="63"/>
      <c r="D77" s="7"/>
      <c r="E77" s="62" t="str">
        <f>E7</f>
        <v>2023-2024</v>
      </c>
      <c r="F77" s="64"/>
    </row>
    <row r="78" spans="1:6" x14ac:dyDescent="0.25">
      <c r="B78" s="3" t="s">
        <v>31</v>
      </c>
      <c r="C78" s="4" t="s">
        <v>31</v>
      </c>
      <c r="D78" s="7"/>
      <c r="E78" s="3" t="s">
        <v>32</v>
      </c>
      <c r="F78" s="4" t="s">
        <v>32</v>
      </c>
    </row>
    <row r="79" spans="1:6" x14ac:dyDescent="0.25">
      <c r="B79" s="5" t="s">
        <v>32</v>
      </c>
      <c r="C79" s="6" t="s">
        <v>33</v>
      </c>
      <c r="D79" s="7"/>
      <c r="E79" s="5" t="s">
        <v>29</v>
      </c>
      <c r="F79" s="6" t="s">
        <v>34</v>
      </c>
    </row>
    <row r="80" spans="1:6" x14ac:dyDescent="0.25">
      <c r="A80" s="2" t="s">
        <v>1</v>
      </c>
      <c r="D80" s="7"/>
    </row>
    <row r="81" spans="1:6" x14ac:dyDescent="0.25">
      <c r="A81" t="s">
        <v>7</v>
      </c>
      <c r="B81" s="21">
        <v>0</v>
      </c>
      <c r="C81" s="9">
        <f>B81/$C$116</f>
        <v>0</v>
      </c>
      <c r="D81" s="7"/>
      <c r="E81" s="21">
        <v>0</v>
      </c>
      <c r="F81" s="9">
        <f>E81/$F$116</f>
        <v>0</v>
      </c>
    </row>
    <row r="82" spans="1:6" x14ac:dyDescent="0.25">
      <c r="A82" t="s">
        <v>8</v>
      </c>
      <c r="B82" s="22">
        <v>0</v>
      </c>
      <c r="C82" s="20">
        <f>B82/$C$116</f>
        <v>0</v>
      </c>
      <c r="D82" s="7"/>
      <c r="E82" s="22">
        <v>0</v>
      </c>
      <c r="F82" s="20">
        <f>E82/$F$116</f>
        <v>0</v>
      </c>
    </row>
    <row r="83" spans="1:6" x14ac:dyDescent="0.25">
      <c r="A83" t="s">
        <v>9</v>
      </c>
      <c r="B83" s="22">
        <v>0</v>
      </c>
      <c r="C83" s="20">
        <f t="shared" ref="C83:C84" si="10">B83/$C$116</f>
        <v>0</v>
      </c>
      <c r="D83" s="7"/>
      <c r="E83" s="22">
        <v>0</v>
      </c>
      <c r="F83" s="20">
        <f t="shared" ref="F83:F84" si="11">E83/$F$116</f>
        <v>0</v>
      </c>
    </row>
    <row r="84" spans="1:6" x14ac:dyDescent="0.25">
      <c r="A84" t="s">
        <v>10</v>
      </c>
      <c r="B84" s="22">
        <v>0</v>
      </c>
      <c r="C84" s="20">
        <f t="shared" si="10"/>
        <v>0</v>
      </c>
      <c r="D84" s="7"/>
      <c r="E84" s="22">
        <v>0</v>
      </c>
      <c r="F84" s="20">
        <f t="shared" si="11"/>
        <v>0</v>
      </c>
    </row>
    <row r="85" spans="1:6" x14ac:dyDescent="0.25">
      <c r="A85" s="1" t="s">
        <v>2</v>
      </c>
      <c r="B85" s="14">
        <f>SUM(B81:B84)</f>
        <v>0</v>
      </c>
      <c r="C85" s="10">
        <f>SUM(C81:C84)</f>
        <v>0</v>
      </c>
      <c r="D85" s="7"/>
      <c r="E85" s="14">
        <f>SUM(E81:E84)</f>
        <v>0</v>
      </c>
      <c r="F85" s="10">
        <f>SUM(F81:F84)</f>
        <v>0</v>
      </c>
    </row>
    <row r="86" spans="1:6" x14ac:dyDescent="0.25">
      <c r="D86" s="7"/>
    </row>
    <row r="87" spans="1:6" x14ac:dyDescent="0.25">
      <c r="A87" s="2" t="s">
        <v>3</v>
      </c>
      <c r="D87" s="7"/>
    </row>
    <row r="88" spans="1:6" x14ac:dyDescent="0.25">
      <c r="A88" t="s">
        <v>11</v>
      </c>
      <c r="B88" s="21">
        <v>0</v>
      </c>
      <c r="C88" s="9">
        <f>B88/$C$116</f>
        <v>0</v>
      </c>
      <c r="D88" s="7"/>
      <c r="E88" s="21">
        <v>0</v>
      </c>
      <c r="F88" s="9">
        <f>E88/$F$116</f>
        <v>0</v>
      </c>
    </row>
    <row r="89" spans="1:6" x14ac:dyDescent="0.25">
      <c r="A89" t="s">
        <v>12</v>
      </c>
      <c r="B89" s="22">
        <v>0</v>
      </c>
      <c r="C89" s="20">
        <f>B89/$C$116</f>
        <v>0</v>
      </c>
      <c r="D89" s="7"/>
      <c r="E89" s="22">
        <v>0</v>
      </c>
      <c r="F89" s="20">
        <f>E89/$F$116</f>
        <v>0</v>
      </c>
    </row>
    <row r="90" spans="1:6" x14ac:dyDescent="0.25">
      <c r="A90" t="s">
        <v>13</v>
      </c>
      <c r="B90" s="22">
        <v>0</v>
      </c>
      <c r="C90" s="20">
        <f t="shared" ref="C90:C93" si="12">B90/$C$116</f>
        <v>0</v>
      </c>
      <c r="D90" s="7"/>
      <c r="E90" s="22">
        <v>0</v>
      </c>
      <c r="F90" s="20">
        <f t="shared" ref="F90:F93" si="13">E90/$F$116</f>
        <v>0</v>
      </c>
    </row>
    <row r="91" spans="1:6" x14ac:dyDescent="0.25">
      <c r="A91" t="s">
        <v>14</v>
      </c>
      <c r="B91" s="22">
        <v>0</v>
      </c>
      <c r="C91" s="20">
        <f t="shared" si="12"/>
        <v>0</v>
      </c>
      <c r="D91" s="7"/>
      <c r="E91" s="22">
        <v>0</v>
      </c>
      <c r="F91" s="20">
        <f t="shared" si="13"/>
        <v>0</v>
      </c>
    </row>
    <row r="92" spans="1:6" x14ac:dyDescent="0.25">
      <c r="A92" t="s">
        <v>15</v>
      </c>
      <c r="B92" s="22">
        <v>0</v>
      </c>
      <c r="C92" s="20">
        <f t="shared" si="12"/>
        <v>0</v>
      </c>
      <c r="D92" s="7"/>
      <c r="E92" s="22">
        <v>0</v>
      </c>
      <c r="F92" s="20">
        <f t="shared" si="13"/>
        <v>0</v>
      </c>
    </row>
    <row r="93" spans="1:6" x14ac:dyDescent="0.25">
      <c r="A93" t="s">
        <v>16</v>
      </c>
      <c r="B93" s="22">
        <v>0</v>
      </c>
      <c r="C93" s="20">
        <f t="shared" si="12"/>
        <v>0</v>
      </c>
      <c r="D93" s="7"/>
      <c r="E93" s="22">
        <v>0</v>
      </c>
      <c r="F93" s="20">
        <f t="shared" si="13"/>
        <v>0</v>
      </c>
    </row>
    <row r="94" spans="1:6" x14ac:dyDescent="0.25">
      <c r="A94" s="1" t="s">
        <v>4</v>
      </c>
      <c r="B94" s="14">
        <f>SUM(B88:B93)</f>
        <v>0</v>
      </c>
      <c r="C94" s="10">
        <f>SUM(C88:C93)</f>
        <v>0</v>
      </c>
      <c r="D94" s="7"/>
      <c r="E94" s="14">
        <f>SUM(E88:E93)</f>
        <v>0</v>
      </c>
      <c r="F94" s="10">
        <f>SUM(F88:F93)</f>
        <v>0</v>
      </c>
    </row>
    <row r="95" spans="1:6" x14ac:dyDescent="0.25">
      <c r="D95" s="7"/>
    </row>
    <row r="96" spans="1:6" x14ac:dyDescent="0.25">
      <c r="A96" s="2" t="s">
        <v>5</v>
      </c>
      <c r="B96" s="23">
        <v>0</v>
      </c>
      <c r="C96" s="11">
        <f>B96/$C$116</f>
        <v>0</v>
      </c>
      <c r="D96" s="7"/>
      <c r="E96" s="23">
        <v>0</v>
      </c>
      <c r="F96" s="11">
        <f>E96/$F$116</f>
        <v>0</v>
      </c>
    </row>
    <row r="97" spans="1:6" x14ac:dyDescent="0.25">
      <c r="D97" s="7"/>
    </row>
    <row r="98" spans="1:6" x14ac:dyDescent="0.25">
      <c r="A98" s="2" t="s">
        <v>6</v>
      </c>
      <c r="D98" s="7"/>
    </row>
    <row r="99" spans="1:6" x14ac:dyDescent="0.25">
      <c r="A99" t="s">
        <v>17</v>
      </c>
      <c r="B99" s="21">
        <v>0</v>
      </c>
      <c r="C99" s="9">
        <f>B99/$C$116</f>
        <v>0</v>
      </c>
      <c r="D99" s="7"/>
      <c r="E99" s="21">
        <v>0</v>
      </c>
      <c r="F99" s="9">
        <f>E99/$F$116</f>
        <v>0</v>
      </c>
    </row>
    <row r="100" spans="1:6" x14ac:dyDescent="0.25">
      <c r="A100" t="s">
        <v>18</v>
      </c>
      <c r="B100" s="22">
        <v>18155739</v>
      </c>
      <c r="C100" s="20">
        <f>B100/$C$116</f>
        <v>630.62657172629383</v>
      </c>
      <c r="D100" s="7"/>
      <c r="E100" s="22">
        <v>18752714</v>
      </c>
      <c r="F100" s="20">
        <f>E100/$F$116</f>
        <v>691.98206642066418</v>
      </c>
    </row>
    <row r="101" spans="1:6" x14ac:dyDescent="0.25">
      <c r="A101" t="s">
        <v>19</v>
      </c>
      <c r="B101" s="22">
        <v>0</v>
      </c>
      <c r="C101" s="20">
        <f t="shared" ref="C101:C103" si="14">B101/$C$116</f>
        <v>0</v>
      </c>
      <c r="D101" s="7"/>
      <c r="E101" s="22">
        <v>0</v>
      </c>
      <c r="F101" s="20">
        <f t="shared" ref="F101:F103" si="15">E101/$F$116</f>
        <v>0</v>
      </c>
    </row>
    <row r="102" spans="1:6" x14ac:dyDescent="0.25">
      <c r="A102" t="s">
        <v>20</v>
      </c>
      <c r="B102" s="22">
        <v>0</v>
      </c>
      <c r="C102" s="20">
        <f t="shared" si="14"/>
        <v>0</v>
      </c>
      <c r="D102" s="7"/>
      <c r="E102" s="22">
        <v>0</v>
      </c>
      <c r="F102" s="20">
        <f t="shared" si="15"/>
        <v>0</v>
      </c>
    </row>
    <row r="103" spans="1:6" x14ac:dyDescent="0.25">
      <c r="A103" t="s">
        <v>21</v>
      </c>
      <c r="B103" s="22">
        <v>0</v>
      </c>
      <c r="C103" s="20">
        <f t="shared" si="14"/>
        <v>0</v>
      </c>
      <c r="D103" s="7"/>
      <c r="E103" s="22">
        <v>0</v>
      </c>
      <c r="F103" s="20">
        <f t="shared" si="15"/>
        <v>0</v>
      </c>
    </row>
    <row r="104" spans="1:6" x14ac:dyDescent="0.25">
      <c r="A104" s="1" t="s">
        <v>22</v>
      </c>
      <c r="B104" s="14">
        <f>SUM(B99:B103)</f>
        <v>18155739</v>
      </c>
      <c r="C104" s="10">
        <f>SUM(C99:C103)</f>
        <v>630.62657172629383</v>
      </c>
      <c r="D104" s="7"/>
      <c r="E104" s="14">
        <f>SUM(E99:E103)</f>
        <v>18752714</v>
      </c>
      <c r="F104" s="10">
        <f>SUM(F99:F103)</f>
        <v>691.98206642066418</v>
      </c>
    </row>
    <row r="105" spans="1:6" x14ac:dyDescent="0.25">
      <c r="D105" s="7"/>
    </row>
    <row r="106" spans="1:6" x14ac:dyDescent="0.25">
      <c r="A106" s="2" t="s">
        <v>23</v>
      </c>
      <c r="B106" s="23">
        <v>0</v>
      </c>
      <c r="C106" s="11">
        <f>B106/$C$116</f>
        <v>0</v>
      </c>
      <c r="D106" s="7"/>
      <c r="E106" s="23">
        <v>0</v>
      </c>
      <c r="F106" s="11">
        <f>E106/$F$116</f>
        <v>0</v>
      </c>
    </row>
    <row r="107" spans="1:6" x14ac:dyDescent="0.25">
      <c r="D107" s="7"/>
    </row>
    <row r="108" spans="1:6" x14ac:dyDescent="0.25">
      <c r="A108" s="2" t="s">
        <v>24</v>
      </c>
      <c r="D108" s="7"/>
    </row>
    <row r="109" spans="1:6" x14ac:dyDescent="0.25">
      <c r="A109" t="s">
        <v>25</v>
      </c>
      <c r="B109" s="21">
        <v>0</v>
      </c>
      <c r="C109" s="9">
        <f>B109/$C$116</f>
        <v>0</v>
      </c>
      <c r="D109" s="7"/>
      <c r="E109" s="21">
        <v>0</v>
      </c>
      <c r="F109" s="9">
        <f>E109/$F$116</f>
        <v>0</v>
      </c>
    </row>
    <row r="110" spans="1:6" x14ac:dyDescent="0.25">
      <c r="A110" t="s">
        <v>26</v>
      </c>
      <c r="B110" s="22">
        <v>0</v>
      </c>
      <c r="C110" s="20">
        <f>B110/$C$116</f>
        <v>0</v>
      </c>
      <c r="D110" s="7"/>
      <c r="E110" s="22">
        <v>0</v>
      </c>
      <c r="F110" s="20">
        <f>E110/$F$116</f>
        <v>0</v>
      </c>
    </row>
    <row r="111" spans="1:6" x14ac:dyDescent="0.25">
      <c r="A111" t="s">
        <v>46</v>
      </c>
      <c r="B111" s="22">
        <v>0</v>
      </c>
      <c r="C111" s="20">
        <f t="shared" ref="C111:C112" si="16">B111/$C$116</f>
        <v>0</v>
      </c>
      <c r="D111" s="7"/>
      <c r="E111" s="22">
        <v>0</v>
      </c>
      <c r="F111" s="20">
        <f t="shared" ref="F111:F112" si="17">E111/$F$116</f>
        <v>0</v>
      </c>
    </row>
    <row r="112" spans="1:6" x14ac:dyDescent="0.25">
      <c r="A112" t="s">
        <v>27</v>
      </c>
      <c r="B112" s="22">
        <v>0</v>
      </c>
      <c r="C112" s="20">
        <f t="shared" si="16"/>
        <v>0</v>
      </c>
      <c r="D112" s="7"/>
      <c r="E112" s="22">
        <v>0</v>
      </c>
      <c r="F112" s="20">
        <f t="shared" si="17"/>
        <v>0</v>
      </c>
    </row>
    <row r="113" spans="1:6" x14ac:dyDescent="0.25">
      <c r="A113" s="1" t="s">
        <v>28</v>
      </c>
      <c r="B113" s="10">
        <f>SUM(B109:B112)</f>
        <v>0</v>
      </c>
      <c r="C113" s="10">
        <f>SUM(C109:C112)</f>
        <v>0</v>
      </c>
      <c r="D113" s="7"/>
      <c r="E113" s="10">
        <f>SUM(E109:E112)</f>
        <v>0</v>
      </c>
      <c r="F113" s="10">
        <f>SUM(F109:F112)</f>
        <v>0</v>
      </c>
    </row>
    <row r="114" spans="1:6" x14ac:dyDescent="0.25">
      <c r="D114" s="7"/>
    </row>
    <row r="115" spans="1:6" ht="15.75" thickBot="1" x14ac:dyDescent="0.3">
      <c r="A115" s="1" t="s">
        <v>29</v>
      </c>
      <c r="B115" s="12">
        <f>B85+B94+B104+B106+B113</f>
        <v>18155739</v>
      </c>
      <c r="C115" s="12">
        <f>C85+C94+C104+C106+C113</f>
        <v>630.62657172629383</v>
      </c>
      <c r="D115" s="7"/>
      <c r="E115" s="12">
        <f>E85+E94+E104+E106+E113</f>
        <v>18752714</v>
      </c>
      <c r="F115" s="12">
        <f>F85+F94+F104+F106+F113</f>
        <v>691.98206642066418</v>
      </c>
    </row>
    <row r="116" spans="1:6" ht="15.75" thickTop="1" x14ac:dyDescent="0.25">
      <c r="A116" t="s">
        <v>30</v>
      </c>
      <c r="C116" s="8">
        <f>C58</f>
        <v>28790</v>
      </c>
      <c r="D116" s="7"/>
      <c r="F116" s="8">
        <f>F58</f>
        <v>27100</v>
      </c>
    </row>
    <row r="118" spans="1:6" x14ac:dyDescent="0.25">
      <c r="B118" s="13" t="s">
        <v>35</v>
      </c>
    </row>
    <row r="119" spans="1:6" x14ac:dyDescent="0.25">
      <c r="B119" s="13" t="str">
        <f>B61</f>
        <v>held at 5:30 pm on Thursday August 24 ,2023, at the Dr. Susan J. Simpson Education Center.</v>
      </c>
    </row>
    <row r="120" spans="1:6" x14ac:dyDescent="0.25">
      <c r="B120" s="13" t="s">
        <v>36</v>
      </c>
    </row>
    <row r="123" spans="1:6" ht="21" x14ac:dyDescent="0.35">
      <c r="A123" s="60" t="s">
        <v>38</v>
      </c>
      <c r="B123" s="60"/>
      <c r="C123" s="60"/>
      <c r="D123" s="60"/>
      <c r="E123" s="60"/>
      <c r="F123" s="60"/>
    </row>
    <row r="124" spans="1:6" ht="21" x14ac:dyDescent="0.35">
      <c r="A124" s="60" t="str">
        <f>A73</f>
        <v>2022-2023 Expenditure Budget</v>
      </c>
      <c r="B124" s="60"/>
      <c r="C124" s="60"/>
      <c r="D124" s="60"/>
      <c r="E124" s="60"/>
      <c r="F124" s="60"/>
    </row>
    <row r="128" spans="1:6" x14ac:dyDescent="0.25">
      <c r="B128" s="62" t="str">
        <f>B77</f>
        <v>2022-2023</v>
      </c>
      <c r="C128" s="63"/>
      <c r="D128" s="7"/>
      <c r="E128" s="62" t="str">
        <f>E77</f>
        <v>2023-2024</v>
      </c>
      <c r="F128" s="64"/>
    </row>
    <row r="129" spans="1:6" x14ac:dyDescent="0.25">
      <c r="B129" s="3" t="s">
        <v>31</v>
      </c>
      <c r="C129" s="4" t="s">
        <v>31</v>
      </c>
      <c r="D129" s="7"/>
      <c r="E129" s="3" t="s">
        <v>32</v>
      </c>
      <c r="F129" s="4" t="s">
        <v>32</v>
      </c>
    </row>
    <row r="130" spans="1:6" x14ac:dyDescent="0.25">
      <c r="B130" s="5" t="s">
        <v>32</v>
      </c>
      <c r="C130" s="6" t="s">
        <v>33</v>
      </c>
      <c r="D130" s="7"/>
      <c r="E130" s="5" t="s">
        <v>29</v>
      </c>
      <c r="F130" s="6" t="s">
        <v>34</v>
      </c>
    </row>
    <row r="131" spans="1:6" x14ac:dyDescent="0.25">
      <c r="A131" s="2" t="s">
        <v>1</v>
      </c>
      <c r="D131" s="7"/>
    </row>
    <row r="132" spans="1:6" x14ac:dyDescent="0.25">
      <c r="A132" t="s">
        <v>7</v>
      </c>
      <c r="B132" s="21">
        <v>0</v>
      </c>
      <c r="C132" s="9">
        <f>B132/$C$167</f>
        <v>0</v>
      </c>
      <c r="D132" s="7"/>
      <c r="E132" s="21">
        <v>0</v>
      </c>
      <c r="F132" s="9">
        <f>E132/$F$167</f>
        <v>0</v>
      </c>
    </row>
    <row r="133" spans="1:6" x14ac:dyDescent="0.25">
      <c r="A133" t="s">
        <v>8</v>
      </c>
      <c r="B133" s="22">
        <v>0</v>
      </c>
      <c r="C133" s="20">
        <f>B133/$C$167</f>
        <v>0</v>
      </c>
      <c r="D133" s="7"/>
      <c r="E133" s="22">
        <v>0</v>
      </c>
      <c r="F133" s="20">
        <f>E133/$F$167</f>
        <v>0</v>
      </c>
    </row>
    <row r="134" spans="1:6" x14ac:dyDescent="0.25">
      <c r="A134" t="s">
        <v>9</v>
      </c>
      <c r="B134" s="22">
        <v>0</v>
      </c>
      <c r="C134" s="20">
        <f t="shared" ref="C134:C135" si="18">B134/$C$167</f>
        <v>0</v>
      </c>
      <c r="D134" s="7"/>
      <c r="E134" s="22">
        <v>0</v>
      </c>
      <c r="F134" s="20">
        <f t="shared" ref="F134:F135" si="19">E134/$F$167</f>
        <v>0</v>
      </c>
    </row>
    <row r="135" spans="1:6" x14ac:dyDescent="0.25">
      <c r="A135" t="s">
        <v>10</v>
      </c>
      <c r="B135" s="22">
        <v>0</v>
      </c>
      <c r="C135" s="20">
        <f t="shared" si="18"/>
        <v>0</v>
      </c>
      <c r="D135" s="7"/>
      <c r="E135" s="22">
        <v>0</v>
      </c>
      <c r="F135" s="20">
        <f t="shared" si="19"/>
        <v>0</v>
      </c>
    </row>
    <row r="136" spans="1:6" x14ac:dyDescent="0.25">
      <c r="A136" s="1" t="s">
        <v>2</v>
      </c>
      <c r="B136" s="14">
        <f>SUM(B132:B135)</f>
        <v>0</v>
      </c>
      <c r="C136" s="10">
        <f>SUM(C132:C135)</f>
        <v>0</v>
      </c>
      <c r="D136" s="7"/>
      <c r="E136" s="14">
        <f>SUM(E132:E135)</f>
        <v>0</v>
      </c>
      <c r="F136" s="10">
        <f>SUM(F132:F135)</f>
        <v>0</v>
      </c>
    </row>
    <row r="137" spans="1:6" x14ac:dyDescent="0.25">
      <c r="D137" s="7"/>
    </row>
    <row r="138" spans="1:6" x14ac:dyDescent="0.25">
      <c r="A138" s="2" t="s">
        <v>3</v>
      </c>
      <c r="D138" s="7"/>
    </row>
    <row r="139" spans="1:6" x14ac:dyDescent="0.25">
      <c r="A139" t="s">
        <v>11</v>
      </c>
      <c r="B139" s="21">
        <v>0</v>
      </c>
      <c r="C139" s="9">
        <f>B139/$C$167</f>
        <v>0</v>
      </c>
      <c r="D139" s="7"/>
      <c r="E139" s="21">
        <v>0</v>
      </c>
      <c r="F139" s="9">
        <f>E139/$F$167</f>
        <v>0</v>
      </c>
    </row>
    <row r="140" spans="1:6" x14ac:dyDescent="0.25">
      <c r="A140" t="s">
        <v>12</v>
      </c>
      <c r="B140" s="22">
        <v>0</v>
      </c>
      <c r="C140" s="20">
        <f>B140/$C$167</f>
        <v>0</v>
      </c>
      <c r="D140" s="7"/>
      <c r="E140" s="22">
        <v>0</v>
      </c>
      <c r="F140" s="20">
        <f>E140/$F$167</f>
        <v>0</v>
      </c>
    </row>
    <row r="141" spans="1:6" x14ac:dyDescent="0.25">
      <c r="A141" t="s">
        <v>13</v>
      </c>
      <c r="B141" s="22">
        <v>0</v>
      </c>
      <c r="C141" s="20">
        <f t="shared" ref="C141:C144" si="20">B141/$C$167</f>
        <v>0</v>
      </c>
      <c r="D141" s="7"/>
      <c r="E141" s="22">
        <v>0</v>
      </c>
      <c r="F141" s="20">
        <f t="shared" ref="F141:F144" si="21">E141/$F$167</f>
        <v>0</v>
      </c>
    </row>
    <row r="142" spans="1:6" x14ac:dyDescent="0.25">
      <c r="A142" t="s">
        <v>14</v>
      </c>
      <c r="B142" s="22">
        <v>0</v>
      </c>
      <c r="C142" s="20">
        <f t="shared" si="20"/>
        <v>0</v>
      </c>
      <c r="D142" s="7"/>
      <c r="E142" s="22">
        <v>0</v>
      </c>
      <c r="F142" s="20">
        <f t="shared" si="21"/>
        <v>0</v>
      </c>
    </row>
    <row r="143" spans="1:6" x14ac:dyDescent="0.25">
      <c r="A143" t="s">
        <v>15</v>
      </c>
      <c r="B143" s="22">
        <v>0</v>
      </c>
      <c r="C143" s="20">
        <f t="shared" si="20"/>
        <v>0</v>
      </c>
      <c r="D143" s="7"/>
      <c r="E143" s="22">
        <v>0</v>
      </c>
      <c r="F143" s="20">
        <f t="shared" si="21"/>
        <v>0</v>
      </c>
    </row>
    <row r="144" spans="1:6" x14ac:dyDescent="0.25">
      <c r="A144" t="s">
        <v>16</v>
      </c>
      <c r="B144" s="22">
        <v>0</v>
      </c>
      <c r="C144" s="20">
        <f t="shared" si="20"/>
        <v>0</v>
      </c>
      <c r="D144" s="7"/>
      <c r="E144" s="22">
        <v>0</v>
      </c>
      <c r="F144" s="20">
        <f t="shared" si="21"/>
        <v>0</v>
      </c>
    </row>
    <row r="145" spans="1:6" x14ac:dyDescent="0.25">
      <c r="A145" s="1" t="s">
        <v>4</v>
      </c>
      <c r="B145" s="14">
        <f>SUM(B139:B144)</f>
        <v>0</v>
      </c>
      <c r="C145" s="10">
        <f>SUM(C139:C144)</f>
        <v>0</v>
      </c>
      <c r="D145" s="7"/>
      <c r="E145" s="14">
        <f>SUM(E139:E144)</f>
        <v>0</v>
      </c>
      <c r="F145" s="10">
        <f>SUM(F139:F144)</f>
        <v>0</v>
      </c>
    </row>
    <row r="146" spans="1:6" x14ac:dyDescent="0.25">
      <c r="D146" s="7"/>
    </row>
    <row r="147" spans="1:6" x14ac:dyDescent="0.25">
      <c r="A147" s="2" t="s">
        <v>5</v>
      </c>
      <c r="B147" s="23">
        <v>0</v>
      </c>
      <c r="C147" s="11">
        <f>B147/$C$167</f>
        <v>0</v>
      </c>
      <c r="D147" s="7"/>
      <c r="E147" s="23">
        <v>0</v>
      </c>
      <c r="F147" s="11">
        <f>E147/$F$167</f>
        <v>0</v>
      </c>
    </row>
    <row r="148" spans="1:6" x14ac:dyDescent="0.25">
      <c r="D148" s="7"/>
    </row>
    <row r="149" spans="1:6" x14ac:dyDescent="0.25">
      <c r="A149" s="2" t="s">
        <v>6</v>
      </c>
      <c r="D149" s="7"/>
    </row>
    <row r="150" spans="1:6" x14ac:dyDescent="0.25">
      <c r="A150" t="s">
        <v>17</v>
      </c>
      <c r="B150" s="21">
        <v>0</v>
      </c>
      <c r="C150" s="9">
        <f>B150/$C$167</f>
        <v>0</v>
      </c>
      <c r="D150" s="7"/>
      <c r="E150" s="21">
        <v>0</v>
      </c>
      <c r="F150" s="9">
        <f>E150/$F$167</f>
        <v>0</v>
      </c>
    </row>
    <row r="151" spans="1:6" x14ac:dyDescent="0.25">
      <c r="A151" t="s">
        <v>18</v>
      </c>
      <c r="B151" s="22">
        <v>0</v>
      </c>
      <c r="C151" s="20">
        <f>B151/$C$167</f>
        <v>0</v>
      </c>
      <c r="D151" s="7"/>
      <c r="E151" s="22">
        <v>0</v>
      </c>
      <c r="F151" s="20">
        <f>E151/$F$167</f>
        <v>0</v>
      </c>
    </row>
    <row r="152" spans="1:6" x14ac:dyDescent="0.25">
      <c r="A152" t="s">
        <v>19</v>
      </c>
      <c r="B152" s="22">
        <v>0</v>
      </c>
      <c r="C152" s="20">
        <f t="shared" ref="C152:C154" si="22">B152/$C$167</f>
        <v>0</v>
      </c>
      <c r="D152" s="7"/>
      <c r="E152" s="22">
        <v>0</v>
      </c>
      <c r="F152" s="20">
        <f t="shared" ref="F152:F154" si="23">E152/$F$167</f>
        <v>0</v>
      </c>
    </row>
    <row r="153" spans="1:6" x14ac:dyDescent="0.25">
      <c r="A153" t="s">
        <v>20</v>
      </c>
      <c r="B153" s="22">
        <v>0</v>
      </c>
      <c r="C153" s="20">
        <f t="shared" si="22"/>
        <v>0</v>
      </c>
      <c r="D153" s="7"/>
      <c r="E153" s="22">
        <v>0</v>
      </c>
      <c r="F153" s="20">
        <f t="shared" si="23"/>
        <v>0</v>
      </c>
    </row>
    <row r="154" spans="1:6" x14ac:dyDescent="0.25">
      <c r="A154" t="s">
        <v>21</v>
      </c>
      <c r="B154" s="22">
        <v>0</v>
      </c>
      <c r="C154" s="20">
        <f t="shared" si="22"/>
        <v>0</v>
      </c>
      <c r="D154" s="7"/>
      <c r="E154" s="22">
        <v>0</v>
      </c>
      <c r="F154" s="20">
        <f t="shared" si="23"/>
        <v>0</v>
      </c>
    </row>
    <row r="155" spans="1:6" x14ac:dyDescent="0.25">
      <c r="A155" s="1" t="s">
        <v>22</v>
      </c>
      <c r="B155" s="14">
        <f>SUM(B150:B154)</f>
        <v>0</v>
      </c>
      <c r="C155" s="10">
        <f>SUM(C150:C154)</f>
        <v>0</v>
      </c>
      <c r="D155" s="7"/>
      <c r="E155" s="14">
        <f>SUM(E150:E154)</f>
        <v>0</v>
      </c>
      <c r="F155" s="10">
        <f>SUM(F150:F154)</f>
        <v>0</v>
      </c>
    </row>
    <row r="156" spans="1:6" x14ac:dyDescent="0.25">
      <c r="D156" s="7"/>
    </row>
    <row r="157" spans="1:6" x14ac:dyDescent="0.25">
      <c r="A157" s="2" t="s">
        <v>23</v>
      </c>
      <c r="B157" s="23">
        <v>42205400</v>
      </c>
      <c r="C157" s="11">
        <f>B157/$C$167</f>
        <v>1465.9742966307745</v>
      </c>
      <c r="D157" s="7"/>
      <c r="E157" s="23">
        <v>41000000</v>
      </c>
      <c r="F157" s="11">
        <f>E157/$F$167</f>
        <v>1512.9151291512915</v>
      </c>
    </row>
    <row r="158" spans="1:6" x14ac:dyDescent="0.25">
      <c r="D158" s="7"/>
    </row>
    <row r="159" spans="1:6" x14ac:dyDescent="0.25">
      <c r="A159" s="2" t="s">
        <v>24</v>
      </c>
      <c r="D159" s="7"/>
    </row>
    <row r="160" spans="1:6" x14ac:dyDescent="0.25">
      <c r="A160" t="s">
        <v>25</v>
      </c>
      <c r="B160" s="21">
        <v>0</v>
      </c>
      <c r="C160" s="9">
        <f>B160/$C$167</f>
        <v>0</v>
      </c>
      <c r="D160" s="7"/>
      <c r="E160" s="21">
        <v>0</v>
      </c>
      <c r="F160" s="9">
        <f>E160/$F$167</f>
        <v>0</v>
      </c>
    </row>
    <row r="161" spans="1:6" x14ac:dyDescent="0.25">
      <c r="A161" t="s">
        <v>26</v>
      </c>
      <c r="B161" s="22">
        <v>0</v>
      </c>
      <c r="C161" s="20">
        <f>B161/$C$167</f>
        <v>0</v>
      </c>
      <c r="D161" s="7"/>
      <c r="E161" s="22">
        <v>0</v>
      </c>
      <c r="F161" s="20">
        <f>E161/$F$167</f>
        <v>0</v>
      </c>
    </row>
    <row r="162" spans="1:6" x14ac:dyDescent="0.25">
      <c r="A162" t="s">
        <v>46</v>
      </c>
      <c r="B162" s="22">
        <v>0</v>
      </c>
      <c r="C162" s="20">
        <v>0</v>
      </c>
      <c r="D162" s="7"/>
      <c r="E162" s="22">
        <v>0</v>
      </c>
      <c r="F162" s="20">
        <f t="shared" ref="F162:F163" si="24">E162/$F$167</f>
        <v>0</v>
      </c>
    </row>
    <row r="163" spans="1:6" x14ac:dyDescent="0.25">
      <c r="A163" t="s">
        <v>27</v>
      </c>
      <c r="B163" s="22">
        <v>0</v>
      </c>
      <c r="C163" s="20">
        <f t="shared" ref="C163" si="25">B163/$C$167</f>
        <v>0</v>
      </c>
      <c r="D163" s="7"/>
      <c r="E163" s="22">
        <v>0</v>
      </c>
      <c r="F163" s="20">
        <f t="shared" si="24"/>
        <v>0</v>
      </c>
    </row>
    <row r="164" spans="1:6" x14ac:dyDescent="0.25">
      <c r="A164" s="1" t="s">
        <v>28</v>
      </c>
      <c r="B164" s="10">
        <f>SUM(B160:B163)</f>
        <v>0</v>
      </c>
      <c r="C164" s="10">
        <f>SUM(C160:C163)</f>
        <v>0</v>
      </c>
      <c r="D164" s="7"/>
      <c r="E164" s="14">
        <f>SUM(E160:E163)</f>
        <v>0</v>
      </c>
      <c r="F164" s="10">
        <f>SUM(F160:F163)</f>
        <v>0</v>
      </c>
    </row>
    <row r="165" spans="1:6" x14ac:dyDescent="0.25">
      <c r="D165" s="7"/>
    </row>
    <row r="166" spans="1:6" ht="15.75" thickBot="1" x14ac:dyDescent="0.3">
      <c r="A166" s="1" t="s">
        <v>29</v>
      </c>
      <c r="B166" s="12">
        <f>B136+B145+B147+B155+B157+B164</f>
        <v>42205400</v>
      </c>
      <c r="C166" s="12">
        <f>C136+C145+C147+C155+C157+C164</f>
        <v>1465.9742966307745</v>
      </c>
      <c r="D166" s="7"/>
      <c r="E166" s="15">
        <f>E136+E145+E147+E155+E157+E164</f>
        <v>41000000</v>
      </c>
      <c r="F166" s="12">
        <f>F136+F145+F147+F155+F157+F164</f>
        <v>1512.9151291512915</v>
      </c>
    </row>
    <row r="167" spans="1:6" ht="15.75" thickTop="1" x14ac:dyDescent="0.25">
      <c r="A167" t="s">
        <v>30</v>
      </c>
      <c r="C167" s="8">
        <f>C58</f>
        <v>28790</v>
      </c>
      <c r="D167" s="7"/>
      <c r="F167" s="8">
        <f>F58</f>
        <v>27100</v>
      </c>
    </row>
    <row r="169" spans="1:6" x14ac:dyDescent="0.25">
      <c r="B169" s="13" t="s">
        <v>35</v>
      </c>
    </row>
    <row r="170" spans="1:6" x14ac:dyDescent="0.25">
      <c r="B170" s="13" t="str">
        <f>B119</f>
        <v>held at 5:30 pm on Thursday August 24 ,2023, at the Dr. Susan J. Simpson Education Center.</v>
      </c>
    </row>
    <row r="171" spans="1:6" x14ac:dyDescent="0.25">
      <c r="B171" s="13" t="s">
        <v>36</v>
      </c>
    </row>
  </sheetData>
  <mergeCells count="14">
    <mergeCell ref="B128:C128"/>
    <mergeCell ref="E128:F128"/>
    <mergeCell ref="A1:F1"/>
    <mergeCell ref="A2:F2"/>
    <mergeCell ref="A3:F3"/>
    <mergeCell ref="B7:C7"/>
    <mergeCell ref="E7:F7"/>
    <mergeCell ref="A72:F72"/>
    <mergeCell ref="A73:F73"/>
    <mergeCell ref="B77:C77"/>
    <mergeCell ref="E77:F77"/>
    <mergeCell ref="A123:F123"/>
    <mergeCell ref="A124:F124"/>
    <mergeCell ref="F64:H64"/>
  </mergeCells>
  <pageMargins left="0.7" right="0.7" top="0.75" bottom="0.75" header="0.3" footer="0.3"/>
  <pageSetup scale="68" fitToHeight="0" orientation="portrait" r:id="rId1"/>
  <rowBreaks count="2" manualBreakCount="2">
    <brk id="71" max="16383" man="1"/>
    <brk id="12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4"/>
  <sheetViews>
    <sheetView zoomScaleNormal="100" workbookViewId="0">
      <selection activeCell="B23" sqref="B23"/>
    </sheetView>
  </sheetViews>
  <sheetFormatPr defaultRowHeight="15" x14ac:dyDescent="0.25"/>
  <cols>
    <col min="1" max="1" width="45.5703125" customWidth="1"/>
    <col min="2" max="3" width="20.5703125" customWidth="1"/>
    <col min="4" max="4" width="4.42578125" customWidth="1"/>
    <col min="5" max="6" width="20.5703125" customWidth="1"/>
    <col min="7" max="7" width="9.140625" hidden="1" customWidth="1"/>
    <col min="8" max="8" width="10.5703125" customWidth="1"/>
    <col min="9" max="10" width="8.85546875" style="39"/>
  </cols>
  <sheetData>
    <row r="1" spans="1:8" ht="21" x14ac:dyDescent="0.35">
      <c r="A1" s="60" t="s">
        <v>45</v>
      </c>
      <c r="B1" s="60"/>
      <c r="C1" s="60"/>
      <c r="D1" s="60"/>
      <c r="E1" s="60"/>
      <c r="F1" s="60"/>
    </row>
    <row r="2" spans="1:8" ht="21" x14ac:dyDescent="0.35">
      <c r="A2" s="60" t="s">
        <v>105</v>
      </c>
      <c r="B2" s="60"/>
      <c r="C2" s="60"/>
      <c r="D2" s="60"/>
      <c r="E2" s="60"/>
      <c r="F2" s="60"/>
    </row>
    <row r="3" spans="1:8" ht="21" x14ac:dyDescent="0.35">
      <c r="A3" s="60" t="s">
        <v>0</v>
      </c>
      <c r="B3" s="60"/>
      <c r="C3" s="60"/>
      <c r="D3" s="60"/>
      <c r="E3" s="60"/>
      <c r="F3" s="60"/>
    </row>
    <row r="7" spans="1:8" x14ac:dyDescent="0.25">
      <c r="B7" s="62" t="s">
        <v>102</v>
      </c>
      <c r="C7" s="63"/>
      <c r="D7" s="7"/>
      <c r="E7" s="62" t="s">
        <v>106</v>
      </c>
      <c r="F7" s="64"/>
    </row>
    <row r="8" spans="1:8" x14ac:dyDescent="0.25">
      <c r="B8" s="3" t="s">
        <v>31</v>
      </c>
      <c r="C8" s="4" t="s">
        <v>31</v>
      </c>
      <c r="D8" s="7"/>
      <c r="E8" s="3" t="s">
        <v>32</v>
      </c>
      <c r="F8" s="4" t="s">
        <v>32</v>
      </c>
      <c r="G8" s="3" t="s">
        <v>40</v>
      </c>
      <c r="H8" s="3" t="s">
        <v>42</v>
      </c>
    </row>
    <row r="9" spans="1:8" x14ac:dyDescent="0.25">
      <c r="B9" s="5" t="s">
        <v>32</v>
      </c>
      <c r="C9" s="6" t="s">
        <v>33</v>
      </c>
      <c r="D9" s="7"/>
      <c r="E9" s="5" t="s">
        <v>29</v>
      </c>
      <c r="F9" s="6" t="s">
        <v>34</v>
      </c>
      <c r="G9" s="5" t="s">
        <v>41</v>
      </c>
      <c r="H9" s="5" t="s">
        <v>43</v>
      </c>
    </row>
    <row r="10" spans="1:8" x14ac:dyDescent="0.25">
      <c r="A10" s="2" t="s">
        <v>1</v>
      </c>
      <c r="D10" s="7"/>
    </row>
    <row r="11" spans="1:8" x14ac:dyDescent="0.25">
      <c r="A11" t="s">
        <v>7</v>
      </c>
      <c r="B11" s="9">
        <v>146975331</v>
      </c>
      <c r="C11" s="9">
        <f>B11/$C$58</f>
        <v>5422.6435581463993</v>
      </c>
      <c r="D11" s="7"/>
      <c r="E11" s="9">
        <v>162073885</v>
      </c>
      <c r="F11" s="9">
        <f>E11/$F$58</f>
        <v>6171.422016601934</v>
      </c>
      <c r="G11" s="16">
        <f>(F11-C11)/C11</f>
        <v>0.13808365798460975</v>
      </c>
      <c r="H11" s="16">
        <f>F11/C11</f>
        <v>1.1380836579846099</v>
      </c>
    </row>
    <row r="12" spans="1:8" x14ac:dyDescent="0.25">
      <c r="A12" t="s">
        <v>8</v>
      </c>
      <c r="B12" s="20">
        <v>3932398</v>
      </c>
      <c r="C12" s="20">
        <f>B12/$C$58</f>
        <v>145.08552243211335</v>
      </c>
      <c r="D12" s="7"/>
      <c r="E12" s="20">
        <v>3264282</v>
      </c>
      <c r="F12" s="20">
        <f>E12/$F$58</f>
        <v>124.29677861549006</v>
      </c>
      <c r="G12" s="16">
        <f t="shared" ref="G12:G15" si="0">(F12-C12)/C12</f>
        <v>-0.14328613543333044</v>
      </c>
      <c r="H12" s="16">
        <f t="shared" ref="H12:H14" si="1">F12/C12</f>
        <v>0.85671386456666954</v>
      </c>
    </row>
    <row r="13" spans="1:8" x14ac:dyDescent="0.25">
      <c r="A13" t="s">
        <v>9</v>
      </c>
      <c r="B13" s="20">
        <v>4449949</v>
      </c>
      <c r="C13" s="20">
        <f t="shared" ref="C13:C14" si="2">B13/$C$58</f>
        <v>164.18052685950414</v>
      </c>
      <c r="D13" s="7"/>
      <c r="E13" s="20">
        <v>3091530</v>
      </c>
      <c r="F13" s="20">
        <f t="shared" ref="F13:F14" si="3">E13/$F$58</f>
        <v>117.71875713959332</v>
      </c>
      <c r="G13" s="16">
        <f t="shared" si="0"/>
        <v>-0.28299196383789182</v>
      </c>
      <c r="H13" s="16">
        <f t="shared" si="1"/>
        <v>0.71700803616210818</v>
      </c>
    </row>
    <row r="14" spans="1:8" x14ac:dyDescent="0.25">
      <c r="A14" t="s">
        <v>10</v>
      </c>
      <c r="B14" s="20">
        <v>80410</v>
      </c>
      <c r="C14" s="20">
        <f t="shared" si="2"/>
        <v>2.966720779220779</v>
      </c>
      <c r="D14" s="7"/>
      <c r="E14" s="20">
        <v>67328</v>
      </c>
      <c r="F14" s="20">
        <f t="shared" si="3"/>
        <v>2.5637042114081181</v>
      </c>
      <c r="G14" s="16">
        <f t="shared" si="0"/>
        <v>-0.13584580343233879</v>
      </c>
      <c r="H14" s="16">
        <f t="shared" si="1"/>
        <v>0.86415419656766124</v>
      </c>
    </row>
    <row r="15" spans="1:8" x14ac:dyDescent="0.25">
      <c r="A15" s="1" t="s">
        <v>2</v>
      </c>
      <c r="B15" s="10">
        <f>SUM(B11:B14)</f>
        <v>155438088</v>
      </c>
      <c r="C15" s="10">
        <f>SUM(C11:C14)</f>
        <v>5734.8763282172376</v>
      </c>
      <c r="D15" s="7"/>
      <c r="E15" s="10">
        <f>SUM(E11:E14)</f>
        <v>168497025</v>
      </c>
      <c r="F15" s="10">
        <f>SUM(F11:F14)</f>
        <v>6416.0012565684265</v>
      </c>
      <c r="G15" s="18">
        <f t="shared" si="0"/>
        <v>0.11876889567781239</v>
      </c>
      <c r="H15" s="18">
        <f t="shared" ref="H15" si="4">F15/C15</f>
        <v>1.1187688956778123</v>
      </c>
    </row>
    <row r="16" spans="1:8" x14ac:dyDescent="0.25">
      <c r="D16" s="7"/>
      <c r="H16" s="16"/>
    </row>
    <row r="17" spans="1:8" x14ac:dyDescent="0.25">
      <c r="A17" s="2" t="s">
        <v>3</v>
      </c>
      <c r="D17" s="7"/>
      <c r="H17" s="16"/>
    </row>
    <row r="18" spans="1:8" x14ac:dyDescent="0.25">
      <c r="A18" t="s">
        <v>11</v>
      </c>
      <c r="B18" s="9">
        <v>4936138</v>
      </c>
      <c r="C18" s="9">
        <f>B18/$C$58</f>
        <v>182.11843270365998</v>
      </c>
      <c r="D18" s="7"/>
      <c r="E18" s="9">
        <v>4971482</v>
      </c>
      <c r="F18" s="9">
        <f>E18/$F$58</f>
        <v>189.3032518467748</v>
      </c>
      <c r="G18" s="16">
        <f>(F18-C18)/C18</f>
        <v>3.9451356111799174E-2</v>
      </c>
      <c r="H18" s="16">
        <f>F18/C18</f>
        <v>1.0394513561117991</v>
      </c>
    </row>
    <row r="19" spans="1:8" x14ac:dyDescent="0.25">
      <c r="A19" t="s">
        <v>12</v>
      </c>
      <c r="B19" s="20">
        <v>24224316</v>
      </c>
      <c r="C19" s="20">
        <f>B19/$C$58</f>
        <v>893.75427981109794</v>
      </c>
      <c r="D19" s="7"/>
      <c r="E19" s="20">
        <v>20854215</v>
      </c>
      <c r="F19" s="20">
        <f>E19/$F$58</f>
        <v>794.08327621658668</v>
      </c>
      <c r="G19" s="16">
        <f t="shared" ref="G19:G23" si="5">(F19-C19)/C19</f>
        <v>-0.11151946999971571</v>
      </c>
      <c r="H19" s="16">
        <f t="shared" ref="H19:H23" si="6">F19/C19</f>
        <v>0.88848053000028426</v>
      </c>
    </row>
    <row r="20" spans="1:8" x14ac:dyDescent="0.25">
      <c r="A20" t="s">
        <v>13</v>
      </c>
      <c r="B20" s="20">
        <v>13894661</v>
      </c>
      <c r="C20" s="20">
        <f t="shared" ref="C20:C23" si="7">B20/$C$58</f>
        <v>512.6424512987013</v>
      </c>
      <c r="D20" s="7"/>
      <c r="E20" s="20">
        <v>13825769</v>
      </c>
      <c r="F20" s="20">
        <f t="shared" ref="F20:F23" si="8">E20/$F$58</f>
        <v>526.45529662630418</v>
      </c>
      <c r="G20" s="16">
        <f t="shared" si="5"/>
        <v>2.6944404023915965E-2</v>
      </c>
      <c r="H20" s="16">
        <f t="shared" si="6"/>
        <v>1.026944404023916</v>
      </c>
    </row>
    <row r="21" spans="1:8" x14ac:dyDescent="0.25">
      <c r="A21" t="s">
        <v>14</v>
      </c>
      <c r="B21" s="20">
        <v>303630</v>
      </c>
      <c r="C21" s="20">
        <f t="shared" si="7"/>
        <v>11.202405548996458</v>
      </c>
      <c r="D21" s="7"/>
      <c r="E21" s="20">
        <v>412602</v>
      </c>
      <c r="F21" s="20">
        <f t="shared" si="8"/>
        <v>15.710989262051633</v>
      </c>
      <c r="G21" s="16">
        <f t="shared" si="5"/>
        <v>0.40246567519233106</v>
      </c>
      <c r="H21" s="16">
        <f t="shared" si="6"/>
        <v>1.402465675192331</v>
      </c>
    </row>
    <row r="22" spans="1:8" x14ac:dyDescent="0.25">
      <c r="A22" t="s">
        <v>15</v>
      </c>
      <c r="B22" s="20">
        <v>4487382</v>
      </c>
      <c r="C22" s="20">
        <f t="shared" si="7"/>
        <v>165.56161452184179</v>
      </c>
      <c r="D22" s="7"/>
      <c r="E22" s="20">
        <v>4182123</v>
      </c>
      <c r="F22" s="20">
        <f t="shared" si="8"/>
        <v>159.24617317797578</v>
      </c>
      <c r="G22" s="16">
        <f t="shared" si="5"/>
        <v>-3.8145565094334387E-2</v>
      </c>
      <c r="H22" s="16">
        <f t="shared" si="6"/>
        <v>0.96185443490566558</v>
      </c>
    </row>
    <row r="23" spans="1:8" x14ac:dyDescent="0.25">
      <c r="A23" t="s">
        <v>16</v>
      </c>
      <c r="B23" s="20">
        <v>6306782</v>
      </c>
      <c r="C23" s="20">
        <f t="shared" si="7"/>
        <v>232.68823789846516</v>
      </c>
      <c r="D23" s="7"/>
      <c r="E23" s="20">
        <v>6025410</v>
      </c>
      <c r="F23" s="20">
        <f t="shared" si="8"/>
        <v>229.4345442083619</v>
      </c>
      <c r="G23" s="16">
        <f t="shared" si="5"/>
        <v>-1.3983060422345154E-2</v>
      </c>
      <c r="H23" s="16">
        <f t="shared" si="6"/>
        <v>0.98601693957765479</v>
      </c>
    </row>
    <row r="24" spans="1:8" x14ac:dyDescent="0.25">
      <c r="A24" s="1" t="s">
        <v>4</v>
      </c>
      <c r="B24" s="10">
        <f>SUM(B18:B23)</f>
        <v>54152909</v>
      </c>
      <c r="C24" s="10">
        <v>1999</v>
      </c>
      <c r="D24" s="7"/>
      <c r="E24" s="10">
        <f>SUM(E18:E23)</f>
        <v>50271601</v>
      </c>
      <c r="F24" s="10">
        <v>1913</v>
      </c>
      <c r="G24" s="18">
        <f>(F24-C24)/C24</f>
        <v>-4.302151075537769E-2</v>
      </c>
      <c r="H24" s="18">
        <f t="shared" ref="H24" si="9">F24/C24</f>
        <v>0.95697848924462237</v>
      </c>
    </row>
    <row r="25" spans="1:8" x14ac:dyDescent="0.25">
      <c r="D25" s="7"/>
      <c r="H25" s="16"/>
    </row>
    <row r="26" spans="1:8" x14ac:dyDescent="0.25">
      <c r="A26" s="2" t="str">
        <f>'22-23 Expenditure Summary'!A26</f>
        <v>Central Administration</v>
      </c>
      <c r="D26" s="7"/>
      <c r="H26" s="16"/>
    </row>
    <row r="27" spans="1:8" x14ac:dyDescent="0.25">
      <c r="A27" t="str">
        <f>'22-23 Expenditure Summary'!A27</f>
        <v xml:space="preserve">       41  General Administration</v>
      </c>
      <c r="B27" s="30">
        <v>7887633</v>
      </c>
      <c r="C27" s="30">
        <f>B27/$C$58</f>
        <v>291.01361422668242</v>
      </c>
      <c r="D27" s="7"/>
      <c r="E27" s="30">
        <v>7499194</v>
      </c>
      <c r="F27" s="30">
        <f>E27/$F$58</f>
        <v>285.55304241870385</v>
      </c>
      <c r="G27" s="37">
        <f>(F27-C27)/C27</f>
        <v>-1.8763973714731794E-2</v>
      </c>
      <c r="H27" s="37">
        <f>F27/C27</f>
        <v>0.98123602628526818</v>
      </c>
    </row>
    <row r="28" spans="1:8" x14ac:dyDescent="0.25">
      <c r="A28" t="str">
        <f>'22-23 Expenditure Summary'!A28</f>
        <v xml:space="preserve">       41  Publish Required Notices - Expenditures to </v>
      </c>
      <c r="B28" s="26">
        <v>22900</v>
      </c>
      <c r="C28" s="30">
        <f t="shared" ref="C28:C33" si="10">B28/$C$58</f>
        <v>0.84489374262101535</v>
      </c>
      <c r="D28" s="7"/>
      <c r="E28" s="26">
        <v>3500</v>
      </c>
      <c r="F28" s="30">
        <f t="shared" ref="F28:F33" si="11">E28/$F$58</f>
        <v>0.13327240880359456</v>
      </c>
      <c r="G28" s="17"/>
      <c r="H28" s="17"/>
    </row>
    <row r="29" spans="1:8" x14ac:dyDescent="0.25">
      <c r="A29" t="str">
        <f>'22-23 Expenditure Summary'!A29</f>
        <v xml:space="preserve">              publish all statutorily required public notices in  </v>
      </c>
      <c r="B29" s="11"/>
      <c r="C29" s="30"/>
      <c r="D29" s="7"/>
      <c r="E29" s="11"/>
      <c r="F29" s="30"/>
      <c r="G29" s="17"/>
      <c r="H29" s="17"/>
    </row>
    <row r="30" spans="1:8" x14ac:dyDescent="0.25">
      <c r="A30" t="str">
        <f>'22-23 Expenditure Summary'!A30</f>
        <v xml:space="preserve">              the newspaper by the school district or their </v>
      </c>
      <c r="B30" s="11"/>
      <c r="C30" s="30"/>
      <c r="D30" s="7"/>
      <c r="E30" s="11"/>
      <c r="F30" s="30"/>
      <c r="G30" s="17"/>
      <c r="H30" s="17"/>
    </row>
    <row r="31" spans="1:8" x14ac:dyDescent="0.25">
      <c r="A31" t="str">
        <f>'22-23 Expenditure Summary'!A31</f>
        <v xml:space="preserve">              representatives</v>
      </c>
      <c r="B31" s="11"/>
      <c r="C31" s="30"/>
      <c r="D31" s="7"/>
      <c r="E31" s="11"/>
      <c r="F31" s="30"/>
      <c r="G31" s="17"/>
      <c r="H31" s="17"/>
    </row>
    <row r="32" spans="1:8" x14ac:dyDescent="0.25">
      <c r="B32" s="11"/>
      <c r="C32" s="30"/>
      <c r="D32" s="7"/>
      <c r="E32" s="11"/>
      <c r="F32" s="30"/>
      <c r="G32" s="17"/>
      <c r="H32" s="17"/>
    </row>
    <row r="33" spans="1:8" x14ac:dyDescent="0.25">
      <c r="A33" t="str">
        <f>'22-23 Expenditure Summary'!A33</f>
        <v xml:space="preserve">       41  Lobbying - Expenditures for "directly or </v>
      </c>
      <c r="B33" s="26">
        <v>750</v>
      </c>
      <c r="C33" s="30">
        <f t="shared" si="10"/>
        <v>2.7671192443919718E-2</v>
      </c>
      <c r="D33" s="7"/>
      <c r="E33" s="26">
        <v>469</v>
      </c>
      <c r="F33" s="30">
        <f t="shared" si="11"/>
        <v>1.7858502779681668E-2</v>
      </c>
      <c r="G33" s="17"/>
      <c r="H33" s="37"/>
    </row>
    <row r="34" spans="1:8" x14ac:dyDescent="0.25">
      <c r="A34" t="str">
        <f>'22-23 Expenditure Summary'!A34</f>
        <v xml:space="preserve">              indirectly influencing or attemp to influence the </v>
      </c>
      <c r="B34" s="11"/>
      <c r="C34" s="11"/>
      <c r="D34" s="7"/>
      <c r="E34" s="11"/>
      <c r="F34" s="11"/>
      <c r="G34" s="17"/>
      <c r="H34" s="17"/>
    </row>
    <row r="35" spans="1:8" x14ac:dyDescent="0.25">
      <c r="A35" t="str">
        <f>'22-23 Expenditure Summary'!A35</f>
        <v xml:space="preserve">              outcome of legisiation or administrative action </v>
      </c>
      <c r="B35" s="11"/>
      <c r="C35" s="11"/>
      <c r="D35" s="7"/>
      <c r="E35" s="11"/>
      <c r="F35" s="11"/>
      <c r="G35" s="17"/>
      <c r="H35" s="17"/>
    </row>
    <row r="36" spans="1:8" x14ac:dyDescent="0.25">
      <c r="A36" t="str">
        <f>'22-23 Expenditure Summary'!A36</f>
        <v xml:space="preserve">              as those terms are defined in Section 305.002, </v>
      </c>
      <c r="B36" s="11"/>
      <c r="C36" s="11"/>
      <c r="D36" s="7"/>
      <c r="E36" s="11"/>
      <c r="F36" s="11"/>
      <c r="G36" s="17"/>
      <c r="H36" s="17"/>
    </row>
    <row r="37" spans="1:8" x14ac:dyDescent="0.25">
      <c r="A37" t="str">
        <f>'22-23 Expenditure Summary'!A37</f>
        <v xml:space="preserve">              Government Code."</v>
      </c>
      <c r="B37" s="33"/>
      <c r="C37" s="33"/>
      <c r="D37" s="7"/>
      <c r="E37" s="33"/>
      <c r="F37" s="33"/>
      <c r="G37" s="17"/>
      <c r="H37" s="40"/>
    </row>
    <row r="38" spans="1:8" x14ac:dyDescent="0.25">
      <c r="A38" s="1" t="str">
        <f>'22-23 Expenditure Summary'!A38</f>
        <v>Total Central Administration - Function 41</v>
      </c>
      <c r="B38" s="11">
        <f>B27+B28+B33</f>
        <v>7911283</v>
      </c>
      <c r="C38" s="11">
        <f>SUM(C27:C33)</f>
        <v>291.88617916174735</v>
      </c>
      <c r="D38" s="7"/>
      <c r="E38" s="11">
        <f>E27+E28+E33</f>
        <v>7503163</v>
      </c>
      <c r="F38" s="11">
        <f>SUM(F27:F33)</f>
        <v>285.70417333028712</v>
      </c>
      <c r="G38" s="17"/>
      <c r="H38" s="17">
        <f>F38/C38</f>
        <v>0.97882049143534644</v>
      </c>
    </row>
    <row r="39" spans="1:8" x14ac:dyDescent="0.25">
      <c r="D39" s="7"/>
      <c r="H39" s="16"/>
    </row>
    <row r="40" spans="1:8" x14ac:dyDescent="0.25">
      <c r="A40" s="2" t="s">
        <v>6</v>
      </c>
      <c r="D40" s="7"/>
      <c r="H40" s="16"/>
    </row>
    <row r="41" spans="1:8" x14ac:dyDescent="0.25">
      <c r="A41" t="s">
        <v>17</v>
      </c>
      <c r="B41" s="9">
        <v>11981707</v>
      </c>
      <c r="C41" s="9">
        <f>B41/$C$58</f>
        <v>442.06416027154665</v>
      </c>
      <c r="D41" s="7"/>
      <c r="E41" s="9">
        <v>9018267</v>
      </c>
      <c r="F41" s="9">
        <f>E41/$F$58</f>
        <v>343.3960475211332</v>
      </c>
      <c r="G41" s="16">
        <f>(F41-C41)/C41</f>
        <v>-0.22319862503624951</v>
      </c>
      <c r="H41" s="16">
        <f>F41/C41</f>
        <v>0.77680137496375046</v>
      </c>
    </row>
    <row r="42" spans="1:8" x14ac:dyDescent="0.25">
      <c r="A42" t="s">
        <v>18</v>
      </c>
      <c r="B42" s="20">
        <v>18900472</v>
      </c>
      <c r="C42" s="20">
        <f>B42/$C$58</f>
        <v>697.33146399055488</v>
      </c>
      <c r="D42" s="7"/>
      <c r="E42" s="20">
        <v>17516546</v>
      </c>
      <c r="F42" s="20">
        <f>E42/$F$58</f>
        <v>666.99207981113398</v>
      </c>
      <c r="G42" s="16">
        <f t="shared" ref="G42:G46" si="12">(F42-C42)/C42</f>
        <v>-4.3507837730138388E-2</v>
      </c>
      <c r="H42" s="16">
        <f t="shared" ref="H42:H45" si="13">F42/C42</f>
        <v>0.95649216226986156</v>
      </c>
    </row>
    <row r="43" spans="1:8" x14ac:dyDescent="0.25">
      <c r="A43" t="s">
        <v>44</v>
      </c>
      <c r="B43" s="20">
        <v>32704130</v>
      </c>
      <c r="C43" s="20">
        <f t="shared" ref="C43:C45" si="14">B43/$C$58</f>
        <v>1206.6163665879576</v>
      </c>
      <c r="D43" s="7"/>
      <c r="E43" s="20">
        <v>33268202</v>
      </c>
      <c r="F43" s="20">
        <f t="shared" ref="F43:F45" si="15">E43/$F$58</f>
        <v>1266.780976315589</v>
      </c>
      <c r="G43" s="16">
        <f t="shared" si="12"/>
        <v>4.9862252322802073E-2</v>
      </c>
      <c r="H43" s="16">
        <f t="shared" si="13"/>
        <v>1.0498622523228021</v>
      </c>
    </row>
    <row r="44" spans="1:8" x14ac:dyDescent="0.25">
      <c r="A44" t="s">
        <v>20</v>
      </c>
      <c r="B44" s="20">
        <v>5116918</v>
      </c>
      <c r="C44" s="20">
        <f t="shared" si="14"/>
        <v>188.7882969303424</v>
      </c>
      <c r="D44" s="7"/>
      <c r="E44" s="20">
        <v>6514692</v>
      </c>
      <c r="F44" s="20">
        <f t="shared" si="15"/>
        <v>248.06534155814484</v>
      </c>
      <c r="G44" s="16">
        <f t="shared" si="12"/>
        <v>0.31398686037023793</v>
      </c>
      <c r="H44" s="16">
        <f t="shared" si="13"/>
        <v>1.313986860370238</v>
      </c>
    </row>
    <row r="45" spans="1:8" x14ac:dyDescent="0.25">
      <c r="A45" t="s">
        <v>21</v>
      </c>
      <c r="B45" s="20">
        <v>9638604</v>
      </c>
      <c r="C45" s="20">
        <f t="shared" si="14"/>
        <v>355.61555489964582</v>
      </c>
      <c r="D45" s="7"/>
      <c r="E45" s="20">
        <v>8834291</v>
      </c>
      <c r="F45" s="20">
        <f t="shared" si="15"/>
        <v>336.39064046911886</v>
      </c>
      <c r="G45" s="16">
        <f t="shared" si="12"/>
        <v>-5.4060949150416641E-2</v>
      </c>
      <c r="H45" s="16">
        <f t="shared" si="13"/>
        <v>0.94593905084958341</v>
      </c>
    </row>
    <row r="46" spans="1:8" x14ac:dyDescent="0.25">
      <c r="A46" s="1" t="s">
        <v>22</v>
      </c>
      <c r="B46" s="10">
        <f>SUM(B41:B45)</f>
        <v>78341831</v>
      </c>
      <c r="C46" s="10">
        <v>2891</v>
      </c>
      <c r="D46" s="7"/>
      <c r="E46" s="10">
        <f>SUM(E41:E45)</f>
        <v>75151998</v>
      </c>
      <c r="F46" s="10">
        <v>2861</v>
      </c>
      <c r="G46" s="18">
        <f t="shared" si="12"/>
        <v>-1.0377032168799724E-2</v>
      </c>
      <c r="H46" s="18">
        <f t="shared" ref="H46:H48" si="16">F46/C46</f>
        <v>0.9896229678312003</v>
      </c>
    </row>
    <row r="47" spans="1:8" x14ac:dyDescent="0.25">
      <c r="D47" s="7"/>
      <c r="H47" s="16"/>
    </row>
    <row r="48" spans="1:8" x14ac:dyDescent="0.25">
      <c r="A48" s="2" t="s">
        <v>23</v>
      </c>
      <c r="B48" s="11">
        <v>42212700</v>
      </c>
      <c r="C48" s="11">
        <f>B48/$C$58</f>
        <v>1557.4343270365998</v>
      </c>
      <c r="D48" s="7"/>
      <c r="E48" s="11">
        <f>1207600+41000000</f>
        <v>42207600</v>
      </c>
      <c r="F48" s="11">
        <f>E48/$F$58</f>
        <v>1607.173863376742</v>
      </c>
      <c r="G48" s="17">
        <f>(F48-C48)/C48</f>
        <v>3.1936843484619892E-2</v>
      </c>
      <c r="H48" s="17">
        <f t="shared" si="16"/>
        <v>1.0319368434846199</v>
      </c>
    </row>
    <row r="49" spans="1:8" x14ac:dyDescent="0.25">
      <c r="D49" s="7"/>
      <c r="H49" s="16"/>
    </row>
    <row r="50" spans="1:8" x14ac:dyDescent="0.25">
      <c r="A50" s="2" t="s">
        <v>24</v>
      </c>
      <c r="D50" s="7"/>
      <c r="H50" s="16"/>
    </row>
    <row r="51" spans="1:8" x14ac:dyDescent="0.25">
      <c r="A51" t="s">
        <v>25</v>
      </c>
      <c r="B51" s="9">
        <v>4869444</v>
      </c>
      <c r="C51" s="9">
        <f>B51/$C$58</f>
        <v>179.65776269185361</v>
      </c>
      <c r="D51" s="7"/>
      <c r="E51" s="9">
        <v>4812815</v>
      </c>
      <c r="F51" s="9">
        <f>E51/$F$58</f>
        <v>183.26155662173483</v>
      </c>
      <c r="G51" s="16">
        <f>(F51-C51)/C51</f>
        <v>2.0059216344925745E-2</v>
      </c>
      <c r="H51" s="16">
        <f>F51/C51</f>
        <v>1.0200592163449258</v>
      </c>
    </row>
    <row r="52" spans="1:8" x14ac:dyDescent="0.25">
      <c r="A52" t="s">
        <v>26</v>
      </c>
      <c r="B52" s="20">
        <v>597814</v>
      </c>
      <c r="C52" s="20">
        <f>B52/$C$58</f>
        <v>22.056301652892561</v>
      </c>
      <c r="D52" s="7"/>
      <c r="E52" s="20">
        <v>1417886</v>
      </c>
      <c r="F52" s="20">
        <f>E52/$F$58</f>
        <v>53.990023608255271</v>
      </c>
      <c r="G52" s="16">
        <f t="shared" ref="G52:G54" si="17">(F52-C52)/C52</f>
        <v>1.4478275849648066</v>
      </c>
      <c r="H52" s="16"/>
    </row>
    <row r="53" spans="1:8" x14ac:dyDescent="0.25">
      <c r="A53" t="s">
        <v>46</v>
      </c>
      <c r="B53" s="20">
        <v>0</v>
      </c>
      <c r="C53" s="20">
        <f t="shared" ref="C53:C54" si="18">B53/$C$58</f>
        <v>0</v>
      </c>
      <c r="D53" s="7"/>
      <c r="E53" s="20">
        <f>'22-23 Expenditure Summary'!E53+'22-23 Expenditure Summary'!E111+'22-23 Expenditure Summary'!E162</f>
        <v>0</v>
      </c>
      <c r="F53" s="20">
        <f t="shared" ref="F53:F54" si="19">E53/$F$58</f>
        <v>0</v>
      </c>
      <c r="G53" s="16" t="e">
        <f t="shared" si="17"/>
        <v>#DIV/0!</v>
      </c>
      <c r="H53" s="16"/>
    </row>
    <row r="54" spans="1:8" x14ac:dyDescent="0.25">
      <c r="A54" t="s">
        <v>27</v>
      </c>
      <c r="B54" s="20">
        <v>452762</v>
      </c>
      <c r="C54" s="20">
        <f t="shared" si="18"/>
        <v>16.704619244391971</v>
      </c>
      <c r="D54" s="7"/>
      <c r="E54" s="20">
        <v>484807</v>
      </c>
      <c r="F54" s="20">
        <f t="shared" si="19"/>
        <v>18.460399055669789</v>
      </c>
      <c r="G54" s="16">
        <f t="shared" si="17"/>
        <v>0.10510744277318768</v>
      </c>
      <c r="H54" s="16">
        <f t="shared" ref="H54" si="20">F54/C54</f>
        <v>1.1051074427731877</v>
      </c>
    </row>
    <row r="55" spans="1:8" x14ac:dyDescent="0.25">
      <c r="A55" s="1" t="s">
        <v>28</v>
      </c>
      <c r="B55" s="10">
        <f>SUM(B51:B54)</f>
        <v>5920020</v>
      </c>
      <c r="C55" s="10">
        <v>219</v>
      </c>
      <c r="D55" s="7"/>
      <c r="E55" s="10">
        <f>SUM(E51:E54)</f>
        <v>6715508</v>
      </c>
      <c r="F55" s="10">
        <v>255</v>
      </c>
      <c r="G55" s="18">
        <f>(F55-C55)/C55</f>
        <v>0.16438356164383561</v>
      </c>
      <c r="H55" s="18">
        <f>F55/C55</f>
        <v>1.1643835616438356</v>
      </c>
    </row>
    <row r="56" spans="1:8" x14ac:dyDescent="0.25">
      <c r="D56" s="7"/>
      <c r="H56" s="16"/>
    </row>
    <row r="57" spans="1:8" ht="15.75" thickBot="1" x14ac:dyDescent="0.3">
      <c r="A57" s="1" t="s">
        <v>29</v>
      </c>
      <c r="B57" s="12">
        <f>B15+B24+B38+B46+B48+B55</f>
        <v>343976831</v>
      </c>
      <c r="C57" s="12">
        <f>C15+C24+C38+C46+C48+C55</f>
        <v>12693.196834415587</v>
      </c>
      <c r="D57" s="7"/>
      <c r="E57" s="12">
        <f>E15+E24+E38+E46+E48+E55</f>
        <v>350346895</v>
      </c>
      <c r="F57" s="12">
        <f>F15+F24+F38+F46+F48+F55</f>
        <v>13337.879293275455</v>
      </c>
      <c r="G57" s="19">
        <f>(F57-C57)/C57</f>
        <v>5.0789605429572657E-2</v>
      </c>
      <c r="H57" s="19">
        <f t="shared" ref="H57" si="21">F57/C57</f>
        <v>1.0507896054295727</v>
      </c>
    </row>
    <row r="58" spans="1:8" ht="15.75" thickTop="1" x14ac:dyDescent="0.25">
      <c r="A58" t="s">
        <v>30</v>
      </c>
      <c r="C58" s="8">
        <v>27104</v>
      </c>
      <c r="D58" s="7"/>
      <c r="F58" s="8">
        <v>26262</v>
      </c>
    </row>
    <row r="60" spans="1:8" x14ac:dyDescent="0.25">
      <c r="B60" s="13" t="s">
        <v>35</v>
      </c>
    </row>
    <row r="61" spans="1:8" x14ac:dyDescent="0.25">
      <c r="B61" s="13" t="s">
        <v>107</v>
      </c>
    </row>
    <row r="62" spans="1:8" x14ac:dyDescent="0.25">
      <c r="B62" s="13" t="s">
        <v>36</v>
      </c>
      <c r="F62" s="59"/>
    </row>
    <row r="63" spans="1:8" x14ac:dyDescent="0.25">
      <c r="F63" s="9"/>
    </row>
    <row r="64" spans="1:8" x14ac:dyDescent="0.25">
      <c r="F64" s="9"/>
    </row>
  </sheetData>
  <mergeCells count="5">
    <mergeCell ref="A1:F1"/>
    <mergeCell ref="A2:F2"/>
    <mergeCell ref="A3:F3"/>
    <mergeCell ref="B7:C7"/>
    <mergeCell ref="E7:F7"/>
  </mergeCells>
  <printOptions horizontalCentered="1"/>
  <pageMargins left="0.7" right="0.7" top="0.75" bottom="0.75" header="0.3" footer="0.3"/>
  <pageSetup scale="6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FB21C-E48A-4029-9DB5-613B60E6F347}">
  <sheetPr>
    <pageSetUpPr fitToPage="1"/>
  </sheetPr>
  <dimension ref="A1:J64"/>
  <sheetViews>
    <sheetView tabSelected="1" workbookViewId="0">
      <selection activeCell="C49" sqref="C49"/>
    </sheetView>
  </sheetViews>
  <sheetFormatPr defaultRowHeight="15" x14ac:dyDescent="0.25"/>
  <cols>
    <col min="1" max="1" width="51.42578125" bestFit="1" customWidth="1"/>
    <col min="2" max="3" width="20.5703125" customWidth="1"/>
    <col min="4" max="4" width="4.42578125" customWidth="1"/>
    <col min="5" max="6" width="20.5703125" customWidth="1"/>
    <col min="7" max="7" width="9.140625" hidden="1" customWidth="1"/>
    <col min="8" max="8" width="10.5703125" customWidth="1"/>
    <col min="9" max="10" width="8.85546875" style="39"/>
  </cols>
  <sheetData>
    <row r="1" spans="1:8" ht="21" x14ac:dyDescent="0.35">
      <c r="A1" s="60" t="s">
        <v>45</v>
      </c>
      <c r="B1" s="60"/>
      <c r="C1" s="60"/>
      <c r="D1" s="60"/>
      <c r="E1" s="60"/>
      <c r="F1" s="60"/>
    </row>
    <row r="2" spans="1:8" ht="21" x14ac:dyDescent="0.35">
      <c r="A2" s="60" t="s">
        <v>109</v>
      </c>
      <c r="B2" s="60"/>
      <c r="C2" s="60"/>
      <c r="D2" s="60"/>
      <c r="E2" s="60"/>
      <c r="F2" s="60"/>
    </row>
    <row r="3" spans="1:8" ht="21" x14ac:dyDescent="0.35">
      <c r="A3" s="60" t="s">
        <v>0</v>
      </c>
      <c r="B3" s="60"/>
      <c r="C3" s="60"/>
      <c r="D3" s="60"/>
      <c r="E3" s="60"/>
      <c r="F3" s="60"/>
    </row>
    <row r="7" spans="1:8" x14ac:dyDescent="0.25">
      <c r="B7" s="62" t="s">
        <v>108</v>
      </c>
      <c r="C7" s="63"/>
      <c r="D7" s="7"/>
      <c r="E7" s="62" t="s">
        <v>111</v>
      </c>
      <c r="F7" s="64"/>
    </row>
    <row r="8" spans="1:8" x14ac:dyDescent="0.25">
      <c r="B8" s="3" t="s">
        <v>31</v>
      </c>
      <c r="C8" s="4" t="s">
        <v>31</v>
      </c>
      <c r="D8" s="7"/>
      <c r="E8" s="3" t="s">
        <v>32</v>
      </c>
      <c r="F8" s="4" t="s">
        <v>32</v>
      </c>
      <c r="G8" s="3" t="s">
        <v>40</v>
      </c>
      <c r="H8" s="3" t="s">
        <v>42</v>
      </c>
    </row>
    <row r="9" spans="1:8" x14ac:dyDescent="0.25">
      <c r="B9" s="5" t="s">
        <v>32</v>
      </c>
      <c r="C9" s="6" t="s">
        <v>33</v>
      </c>
      <c r="D9" s="7"/>
      <c r="E9" s="5" t="s">
        <v>29</v>
      </c>
      <c r="F9" s="6" t="s">
        <v>34</v>
      </c>
      <c r="G9" s="5" t="s">
        <v>41</v>
      </c>
      <c r="H9" s="5" t="s">
        <v>43</v>
      </c>
    </row>
    <row r="10" spans="1:8" x14ac:dyDescent="0.25">
      <c r="A10" s="2" t="s">
        <v>1</v>
      </c>
      <c r="D10" s="7"/>
    </row>
    <row r="11" spans="1:8" x14ac:dyDescent="0.25">
      <c r="A11" t="s">
        <v>7</v>
      </c>
      <c r="B11" s="9">
        <f>3424244+166789569</f>
        <v>170213813</v>
      </c>
      <c r="C11" s="9">
        <f>B11/$C$58</f>
        <v>6516.8579578084918</v>
      </c>
      <c r="D11" s="7"/>
      <c r="E11" s="9">
        <v>187864618</v>
      </c>
      <c r="F11" s="9">
        <f>E11/$F$58</f>
        <v>7270.3025541795669</v>
      </c>
      <c r="G11" s="16">
        <f>(F11-C11)/C11</f>
        <v>0.11561470285972683</v>
      </c>
      <c r="H11" s="16">
        <f>F11/C11</f>
        <v>1.1156147028597267</v>
      </c>
    </row>
    <row r="12" spans="1:8" x14ac:dyDescent="0.25">
      <c r="A12" t="s">
        <v>8</v>
      </c>
      <c r="B12" s="20">
        <v>3272130</v>
      </c>
      <c r="C12" s="20">
        <f>B12/$C$58</f>
        <v>125.27776714269307</v>
      </c>
      <c r="D12" s="7"/>
      <c r="E12" s="20">
        <v>3419418</v>
      </c>
      <c r="F12" s="20">
        <f>E12/$F$58</f>
        <v>132.33041795665633</v>
      </c>
      <c r="G12" s="16">
        <f t="shared" ref="G12:G15" si="0">(F12-C12)/C12</f>
        <v>5.6296108837334276E-2</v>
      </c>
      <c r="H12" s="16">
        <f t="shared" ref="H12:H15" si="1">F12/C12</f>
        <v>1.0562961088373344</v>
      </c>
    </row>
    <row r="13" spans="1:8" x14ac:dyDescent="0.25">
      <c r="A13" t="s">
        <v>9</v>
      </c>
      <c r="B13" s="20">
        <v>2925103</v>
      </c>
      <c r="C13" s="20">
        <f t="shared" ref="C13:C14" si="2">B13/$C$58</f>
        <v>111.99138558137754</v>
      </c>
      <c r="D13" s="7"/>
      <c r="E13" s="20">
        <v>3422462</v>
      </c>
      <c r="F13" s="20">
        <f t="shared" ref="F13:F14" si="3">E13/$F$58</f>
        <v>132.4482198142415</v>
      </c>
      <c r="G13" s="16">
        <f t="shared" si="0"/>
        <v>0.18266435517934707</v>
      </c>
      <c r="H13" s="16">
        <f t="shared" si="1"/>
        <v>1.182664355179347</v>
      </c>
    </row>
    <row r="14" spans="1:8" x14ac:dyDescent="0.25">
      <c r="A14" t="s">
        <v>10</v>
      </c>
      <c r="B14" s="20">
        <v>31450</v>
      </c>
      <c r="C14" s="20">
        <f t="shared" si="2"/>
        <v>1.2041042918947893</v>
      </c>
      <c r="D14" s="7"/>
      <c r="E14" s="20">
        <v>16000</v>
      </c>
      <c r="F14" s="20">
        <f t="shared" si="3"/>
        <v>0.61919504643962853</v>
      </c>
      <c r="G14" s="16">
        <f t="shared" si="0"/>
        <v>-0.48576294378516194</v>
      </c>
      <c r="H14" s="16">
        <f t="shared" si="1"/>
        <v>0.51423705621483806</v>
      </c>
    </row>
    <row r="15" spans="1:8" x14ac:dyDescent="0.25">
      <c r="A15" s="1" t="s">
        <v>2</v>
      </c>
      <c r="B15" s="10">
        <f>SUM(B11:B14)</f>
        <v>176442496</v>
      </c>
      <c r="C15" s="10">
        <f>SUM(C11:C14)</f>
        <v>6755.3312148244568</v>
      </c>
      <c r="D15" s="7"/>
      <c r="E15" s="10">
        <f>SUM(E11:E14)</f>
        <v>194722498</v>
      </c>
      <c r="F15" s="10">
        <f>SUM(F11:F14)</f>
        <v>7535.7003869969049</v>
      </c>
      <c r="G15" s="18">
        <f t="shared" si="0"/>
        <v>0.11551900970598473</v>
      </c>
      <c r="H15" s="18">
        <f t="shared" si="1"/>
        <v>1.1155190097059848</v>
      </c>
    </row>
    <row r="16" spans="1:8" x14ac:dyDescent="0.25">
      <c r="D16" s="7"/>
      <c r="H16" s="16"/>
    </row>
    <row r="17" spans="1:8" x14ac:dyDescent="0.25">
      <c r="A17" s="2" t="s">
        <v>3</v>
      </c>
      <c r="D17" s="7"/>
      <c r="H17" s="16"/>
    </row>
    <row r="18" spans="1:8" x14ac:dyDescent="0.25">
      <c r="A18" t="s">
        <v>11</v>
      </c>
      <c r="B18" s="9">
        <v>5392287</v>
      </c>
      <c r="C18" s="9">
        <f>B18/$C$58</f>
        <v>206.45074466863204</v>
      </c>
      <c r="D18" s="7"/>
      <c r="E18" s="9">
        <v>6084043</v>
      </c>
      <c r="F18" s="9">
        <f>E18/$F$58</f>
        <v>235.45058049535604</v>
      </c>
      <c r="G18" s="16">
        <f>(F18-C18)/C18</f>
        <v>0.14046854552775176</v>
      </c>
      <c r="H18" s="16">
        <f>F18/C18</f>
        <v>1.1404685455277517</v>
      </c>
    </row>
    <row r="19" spans="1:8" x14ac:dyDescent="0.25">
      <c r="A19" t="s">
        <v>12</v>
      </c>
      <c r="B19" s="20">
        <v>20182380</v>
      </c>
      <c r="C19" s="20">
        <f>B19/$C$58</f>
        <v>772.70875607795097</v>
      </c>
      <c r="D19" s="7"/>
      <c r="E19" s="20">
        <v>20779472</v>
      </c>
      <c r="F19" s="20">
        <f>E19/$F$58</f>
        <v>804.15913312693499</v>
      </c>
      <c r="G19" s="16">
        <f t="shared" ref="G19:G23" si="4">(F19-C19)/C19</f>
        <v>4.0701463263619737E-2</v>
      </c>
      <c r="H19" s="16">
        <f t="shared" ref="H19:H24" si="5">F19/C19</f>
        <v>1.0407014632636198</v>
      </c>
    </row>
    <row r="20" spans="1:8" x14ac:dyDescent="0.25">
      <c r="A20" t="s">
        <v>13</v>
      </c>
      <c r="B20" s="20">
        <v>13664344</v>
      </c>
      <c r="C20" s="20">
        <f t="shared" ref="C20:C23" si="6">B20/$C$58</f>
        <v>523.15724185458862</v>
      </c>
      <c r="D20" s="7"/>
      <c r="E20" s="20">
        <v>13385017</v>
      </c>
      <c r="F20" s="20">
        <f t="shared" ref="F20:F23" si="7">E20/$F$58</f>
        <v>517.99601393188857</v>
      </c>
      <c r="G20" s="16">
        <f t="shared" si="4"/>
        <v>-9.865538522230018E-3</v>
      </c>
      <c r="H20" s="16">
        <f t="shared" si="5"/>
        <v>0.99013446147776996</v>
      </c>
    </row>
    <row r="21" spans="1:8" x14ac:dyDescent="0.25">
      <c r="A21" t="s">
        <v>14</v>
      </c>
      <c r="B21" s="20">
        <v>1020288</v>
      </c>
      <c r="C21" s="20">
        <f t="shared" si="6"/>
        <v>39.063057544316401</v>
      </c>
      <c r="D21" s="7"/>
      <c r="E21" s="20">
        <v>1045448</v>
      </c>
      <c r="F21" s="20">
        <f t="shared" si="7"/>
        <v>40.458513931888547</v>
      </c>
      <c r="G21" s="16">
        <f t="shared" si="4"/>
        <v>3.5723173640184812E-2</v>
      </c>
      <c r="H21" s="16">
        <f t="shared" si="5"/>
        <v>1.0357231736401848</v>
      </c>
    </row>
    <row r="22" spans="1:8" x14ac:dyDescent="0.25">
      <c r="A22" t="s">
        <v>15</v>
      </c>
      <c r="B22" s="20">
        <v>3983367</v>
      </c>
      <c r="C22" s="20">
        <f t="shared" si="6"/>
        <v>152.50840384394502</v>
      </c>
      <c r="D22" s="7"/>
      <c r="E22" s="20">
        <v>4049305</v>
      </c>
      <c r="F22" s="20">
        <f t="shared" si="7"/>
        <v>156.70684984520125</v>
      </c>
      <c r="G22" s="16">
        <f t="shared" si="4"/>
        <v>2.7529276390252634E-2</v>
      </c>
      <c r="H22" s="16">
        <f t="shared" si="5"/>
        <v>1.0275292763902526</v>
      </c>
    </row>
    <row r="23" spans="1:8" x14ac:dyDescent="0.25">
      <c r="A23" t="s">
        <v>16</v>
      </c>
      <c r="B23" s="20">
        <v>7497467</v>
      </c>
      <c r="C23" s="20">
        <f t="shared" si="6"/>
        <v>287.05030820475514</v>
      </c>
      <c r="D23" s="7"/>
      <c r="E23" s="20">
        <v>6259034</v>
      </c>
      <c r="F23" s="20">
        <f t="shared" si="7"/>
        <v>242.22267801857586</v>
      </c>
      <c r="G23" s="16">
        <f t="shared" si="4"/>
        <v>-0.15616645899646062</v>
      </c>
      <c r="H23" s="16">
        <f t="shared" si="5"/>
        <v>0.84383354100353936</v>
      </c>
    </row>
    <row r="24" spans="1:8" x14ac:dyDescent="0.25">
      <c r="A24" s="1" t="s">
        <v>4</v>
      </c>
      <c r="B24" s="10">
        <f>SUM(B18:B23)</f>
        <v>51740133</v>
      </c>
      <c r="C24" s="10">
        <f>SUM(C18:C23)</f>
        <v>1980.9385121941882</v>
      </c>
      <c r="D24" s="7"/>
      <c r="E24" s="10">
        <f>SUM(E18:E23)</f>
        <v>51602319</v>
      </c>
      <c r="F24" s="10">
        <f>SUM(F18:F23)</f>
        <v>1996.9937693498455</v>
      </c>
      <c r="G24" s="18">
        <f>(F24-C24)/C24</f>
        <v>8.1048740568295859E-3</v>
      </c>
      <c r="H24" s="18">
        <f t="shared" si="5"/>
        <v>1.0081048740568297</v>
      </c>
    </row>
    <row r="25" spans="1:8" x14ac:dyDescent="0.25">
      <c r="D25" s="7"/>
      <c r="H25" s="16"/>
    </row>
    <row r="26" spans="1:8" x14ac:dyDescent="0.25">
      <c r="A26" s="2" t="str">
        <f>'22-23 Expenditure Summary'!A26</f>
        <v>Central Administration</v>
      </c>
      <c r="D26" s="7"/>
      <c r="H26" s="16"/>
    </row>
    <row r="27" spans="1:8" x14ac:dyDescent="0.25">
      <c r="A27" t="str">
        <f>'22-23 Expenditure Summary'!A27</f>
        <v xml:space="preserve">       41  General Administration</v>
      </c>
      <c r="B27" s="30">
        <v>8192762</v>
      </c>
      <c r="C27" s="30">
        <f>B27/$C$58</f>
        <v>313.6705846318772</v>
      </c>
      <c r="D27" s="7"/>
      <c r="E27" s="30">
        <v>8152982</v>
      </c>
      <c r="F27" s="30">
        <f>E27/$F$58</f>
        <v>315.51787925696595</v>
      </c>
      <c r="G27" s="37">
        <f>(F27-C27)/C27</f>
        <v>5.889282309518214E-3</v>
      </c>
      <c r="H27" s="37">
        <f>F27/C27</f>
        <v>1.0058892823095182</v>
      </c>
    </row>
    <row r="28" spans="1:8" x14ac:dyDescent="0.25">
      <c r="A28" t="str">
        <f>'22-23 Expenditure Summary'!A28</f>
        <v xml:space="preserve">       41  Publish Required Notices - Expenditures to </v>
      </c>
      <c r="B28" s="26">
        <v>3581</v>
      </c>
      <c r="C28" s="30">
        <f t="shared" ref="C28:C33" si="8">B28/$C$58</f>
        <v>0.13710325816455454</v>
      </c>
      <c r="D28" s="7"/>
      <c r="E28" s="26">
        <v>2636</v>
      </c>
      <c r="F28" s="30">
        <f t="shared" ref="F28:F33" si="9">E28/$F$58</f>
        <v>0.10201238390092879</v>
      </c>
      <c r="G28" s="17"/>
      <c r="H28" s="17"/>
    </row>
    <row r="29" spans="1:8" x14ac:dyDescent="0.25">
      <c r="A29" t="str">
        <f>'22-23 Expenditure Summary'!A29</f>
        <v xml:space="preserve">              publish all statutorily required public notices in  </v>
      </c>
      <c r="B29" s="11"/>
      <c r="C29" s="30"/>
      <c r="D29" s="7"/>
      <c r="E29" s="11"/>
      <c r="F29" s="30"/>
      <c r="G29" s="17"/>
      <c r="H29" s="17"/>
    </row>
    <row r="30" spans="1:8" x14ac:dyDescent="0.25">
      <c r="A30" t="str">
        <f>'22-23 Expenditure Summary'!A30</f>
        <v xml:space="preserve">              the newspaper by the school district or their </v>
      </c>
      <c r="B30" s="11"/>
      <c r="C30" s="30"/>
      <c r="D30" s="7"/>
      <c r="E30" s="11"/>
      <c r="F30" s="30"/>
      <c r="G30" s="17"/>
      <c r="H30" s="17"/>
    </row>
    <row r="31" spans="1:8" x14ac:dyDescent="0.25">
      <c r="A31" t="str">
        <f>'22-23 Expenditure Summary'!A31</f>
        <v xml:space="preserve">              representatives</v>
      </c>
      <c r="B31" s="11"/>
      <c r="C31" s="30"/>
      <c r="D31" s="7"/>
      <c r="E31" s="11"/>
      <c r="F31" s="30"/>
      <c r="G31" s="17"/>
      <c r="H31" s="17"/>
    </row>
    <row r="32" spans="1:8" x14ac:dyDescent="0.25">
      <c r="B32" s="11"/>
      <c r="C32" s="30"/>
      <c r="D32" s="7"/>
      <c r="E32" s="11"/>
      <c r="F32" s="30"/>
      <c r="G32" s="17"/>
      <c r="H32" s="17"/>
    </row>
    <row r="33" spans="1:8" x14ac:dyDescent="0.25">
      <c r="A33" t="str">
        <f>'22-23 Expenditure Summary'!A33</f>
        <v xml:space="preserve">       41  Lobbying - Expenditures for "directly or </v>
      </c>
      <c r="B33" s="26">
        <v>590</v>
      </c>
      <c r="C33" s="30">
        <f t="shared" si="8"/>
        <v>2.2588919943336269E-2</v>
      </c>
      <c r="D33" s="7"/>
      <c r="E33" s="26">
        <v>590</v>
      </c>
      <c r="F33" s="30">
        <f t="shared" si="9"/>
        <v>2.28328173374613E-2</v>
      </c>
      <c r="G33" s="17"/>
      <c r="H33" s="37"/>
    </row>
    <row r="34" spans="1:8" x14ac:dyDescent="0.25">
      <c r="A34" t="str">
        <f>'22-23 Expenditure Summary'!A34</f>
        <v xml:space="preserve">              indirectly influencing or attemp to influence the </v>
      </c>
      <c r="B34" s="11"/>
      <c r="C34" s="11"/>
      <c r="D34" s="7"/>
      <c r="E34" s="11"/>
      <c r="F34" s="11"/>
      <c r="G34" s="17"/>
      <c r="H34" s="17"/>
    </row>
    <row r="35" spans="1:8" x14ac:dyDescent="0.25">
      <c r="A35" t="str">
        <f>'22-23 Expenditure Summary'!A35</f>
        <v xml:space="preserve">              outcome of legisiation or administrative action </v>
      </c>
      <c r="B35" s="11"/>
      <c r="C35" s="11"/>
      <c r="D35" s="7"/>
      <c r="E35" s="11"/>
      <c r="F35" s="11"/>
      <c r="G35" s="17"/>
      <c r="H35" s="17"/>
    </row>
    <row r="36" spans="1:8" x14ac:dyDescent="0.25">
      <c r="A36" t="str">
        <f>'22-23 Expenditure Summary'!A36</f>
        <v xml:space="preserve">              as those terms are defined in Section 305.002, </v>
      </c>
      <c r="B36" s="11"/>
      <c r="C36" s="11"/>
      <c r="D36" s="7"/>
      <c r="E36" s="11"/>
      <c r="F36" s="11"/>
      <c r="G36" s="17"/>
      <c r="H36" s="17"/>
    </row>
    <row r="37" spans="1:8" x14ac:dyDescent="0.25">
      <c r="A37" t="str">
        <f>'22-23 Expenditure Summary'!A37</f>
        <v xml:space="preserve">              Government Code."</v>
      </c>
      <c r="B37" s="33"/>
      <c r="C37" s="33"/>
      <c r="D37" s="7"/>
      <c r="E37" s="33"/>
      <c r="F37" s="33"/>
      <c r="G37" s="17"/>
      <c r="H37" s="40"/>
    </row>
    <row r="38" spans="1:8" x14ac:dyDescent="0.25">
      <c r="A38" s="1" t="str">
        <f>'22-23 Expenditure Summary'!A38</f>
        <v>Total Central Administration - Function 41</v>
      </c>
      <c r="B38" s="11">
        <f>B27+B28+B33</f>
        <v>8196933</v>
      </c>
      <c r="C38" s="11">
        <f>SUM(C27:C33)</f>
        <v>313.83027680998509</v>
      </c>
      <c r="D38" s="7"/>
      <c r="E38" s="11">
        <f>E27+E28+E33</f>
        <v>8156208</v>
      </c>
      <c r="F38" s="11">
        <f>SUM(F27:F33)</f>
        <v>315.64272445820438</v>
      </c>
      <c r="G38" s="17"/>
      <c r="H38" s="17">
        <f>F38/C38</f>
        <v>1.005775247903556</v>
      </c>
    </row>
    <row r="39" spans="1:8" x14ac:dyDescent="0.25">
      <c r="D39" s="7"/>
      <c r="H39" s="16"/>
    </row>
    <row r="40" spans="1:8" x14ac:dyDescent="0.25">
      <c r="A40" s="2" t="s">
        <v>6</v>
      </c>
      <c r="D40" s="7"/>
      <c r="H40" s="16"/>
    </row>
    <row r="41" spans="1:8" x14ac:dyDescent="0.25">
      <c r="A41" t="s">
        <v>17</v>
      </c>
      <c r="B41" s="9">
        <v>9877206</v>
      </c>
      <c r="C41" s="9">
        <f>B41/$C$58</f>
        <v>378.16172135227231</v>
      </c>
      <c r="D41" s="7"/>
      <c r="E41" s="9">
        <v>8512559</v>
      </c>
      <c r="F41" s="9">
        <f>E41/$F$58</f>
        <v>329.43339783281732</v>
      </c>
      <c r="G41" s="16">
        <f>(F41-C41)/C41</f>
        <v>-0.12885577986372307</v>
      </c>
      <c r="H41" s="16">
        <f>F41/C41</f>
        <v>0.8711442201362769</v>
      </c>
    </row>
    <row r="42" spans="1:8" x14ac:dyDescent="0.25">
      <c r="A42" t="s">
        <v>18</v>
      </c>
      <c r="B42" s="20">
        <v>23615307</v>
      </c>
      <c r="C42" s="20">
        <f>B42/$C$58</f>
        <v>904.14284620391288</v>
      </c>
      <c r="D42" s="7"/>
      <c r="E42" s="22">
        <f>803176+18760417</f>
        <v>19563593</v>
      </c>
      <c r="F42" s="20">
        <f>E42/$F$58</f>
        <v>757.10499226006186</v>
      </c>
      <c r="G42" s="16">
        <f t="shared" ref="G42:G46" si="10">(F42-C42)/C42</f>
        <v>-0.16262679571175784</v>
      </c>
      <c r="H42" s="16">
        <f t="shared" ref="H42:H48" si="11">F42/C42</f>
        <v>0.83737320428824213</v>
      </c>
    </row>
    <row r="43" spans="1:8" x14ac:dyDescent="0.25">
      <c r="A43" t="s">
        <v>44</v>
      </c>
      <c r="B43" s="20">
        <v>34880488</v>
      </c>
      <c r="C43" s="20">
        <f t="shared" ref="C43:C45" si="12">B43/$C$58</f>
        <v>1335.4450017228837</v>
      </c>
      <c r="D43" s="7"/>
      <c r="E43" s="20">
        <v>34588228</v>
      </c>
      <c r="F43" s="20">
        <f t="shared" ref="F43:F45" si="13">E43/$F$58</f>
        <v>1338.5537151702786</v>
      </c>
      <c r="G43" s="16">
        <f t="shared" si="10"/>
        <v>2.3278483527095733E-3</v>
      </c>
      <c r="H43" s="16">
        <f t="shared" si="11"/>
        <v>1.0023278483527096</v>
      </c>
    </row>
    <row r="44" spans="1:8" x14ac:dyDescent="0.25">
      <c r="A44" t="s">
        <v>20</v>
      </c>
      <c r="B44" s="20">
        <v>6762631</v>
      </c>
      <c r="C44" s="20">
        <f t="shared" si="12"/>
        <v>258.91615299207473</v>
      </c>
      <c r="D44" s="7"/>
      <c r="E44" s="20">
        <v>6825710</v>
      </c>
      <c r="F44" s="20">
        <f t="shared" si="13"/>
        <v>264.15286377708981</v>
      </c>
      <c r="G44" s="16">
        <f t="shared" si="10"/>
        <v>2.0225508236928615E-2</v>
      </c>
      <c r="H44" s="16">
        <f t="shared" si="11"/>
        <v>1.0202255082369287</v>
      </c>
    </row>
    <row r="45" spans="1:8" x14ac:dyDescent="0.25">
      <c r="A45" t="s">
        <v>21</v>
      </c>
      <c r="B45" s="20">
        <v>8053736</v>
      </c>
      <c r="C45" s="20">
        <f t="shared" si="12"/>
        <v>308.34779279451737</v>
      </c>
      <c r="D45" s="7"/>
      <c r="E45" s="20">
        <v>8129683</v>
      </c>
      <c r="F45" s="20">
        <f t="shared" si="13"/>
        <v>314.61621517027862</v>
      </c>
      <c r="G45" s="16">
        <f t="shared" si="10"/>
        <v>2.0329065173294483E-2</v>
      </c>
      <c r="H45" s="16">
        <f t="shared" si="11"/>
        <v>1.0203290651732946</v>
      </c>
    </row>
    <row r="46" spans="1:8" x14ac:dyDescent="0.25">
      <c r="A46" s="1" t="s">
        <v>22</v>
      </c>
      <c r="B46" s="10">
        <f>SUM(B41:B45)</f>
        <v>83189368</v>
      </c>
      <c r="C46" s="10">
        <f>SUM(C41:C45)</f>
        <v>3185.0135150656611</v>
      </c>
      <c r="D46" s="7"/>
      <c r="E46" s="10">
        <f>SUM(E41:E45)</f>
        <v>77619773</v>
      </c>
      <c r="F46" s="10">
        <f>SUM(F41:F45)</f>
        <v>3003.8611842105261</v>
      </c>
      <c r="G46" s="18">
        <f t="shared" si="10"/>
        <v>-5.6876471637640896E-2</v>
      </c>
      <c r="H46" s="18">
        <f t="shared" si="11"/>
        <v>0.94312352836235913</v>
      </c>
    </row>
    <row r="47" spans="1:8" x14ac:dyDescent="0.25">
      <c r="D47" s="7"/>
      <c r="H47" s="16"/>
    </row>
    <row r="48" spans="1:8" x14ac:dyDescent="0.25">
      <c r="A48" s="2" t="s">
        <v>23</v>
      </c>
      <c r="B48" s="11">
        <v>44101600</v>
      </c>
      <c r="C48" s="11">
        <f>B48/$C$58</f>
        <v>1688.4873080898963</v>
      </c>
      <c r="D48" s="7"/>
      <c r="E48" s="11">
        <f>1198700+40850000</f>
        <v>42048700</v>
      </c>
      <c r="F48" s="11">
        <f>E48/$F$58</f>
        <v>1627.2716718266254</v>
      </c>
      <c r="G48" s="17">
        <f>(F48-C48)/C48</f>
        <v>-3.6254720997886063E-2</v>
      </c>
      <c r="H48" s="17">
        <f t="shared" si="11"/>
        <v>0.96374527900211393</v>
      </c>
    </row>
    <row r="49" spans="1:8" x14ac:dyDescent="0.25">
      <c r="D49" s="7"/>
      <c r="H49" s="16"/>
    </row>
    <row r="50" spans="1:8" x14ac:dyDescent="0.25">
      <c r="A50" s="2" t="s">
        <v>24</v>
      </c>
      <c r="D50" s="7"/>
      <c r="H50" s="16"/>
    </row>
    <row r="51" spans="1:8" x14ac:dyDescent="0.25">
      <c r="A51" t="s">
        <v>25</v>
      </c>
      <c r="B51" s="9">
        <v>4009316</v>
      </c>
      <c r="C51" s="9">
        <f>B51/$C$58</f>
        <v>153.50189517209694</v>
      </c>
      <c r="D51" s="7"/>
      <c r="E51" s="9">
        <v>4290158</v>
      </c>
      <c r="F51" s="9">
        <f>E51/$F$58</f>
        <v>166.02778637770899</v>
      </c>
      <c r="G51" s="16">
        <f>(F51-C51)/C51</f>
        <v>8.1600889627901935E-2</v>
      </c>
      <c r="H51" s="16">
        <f>F51/C51</f>
        <v>1.0816008896279019</v>
      </c>
    </row>
    <row r="52" spans="1:8" x14ac:dyDescent="0.25">
      <c r="A52" t="s">
        <v>26</v>
      </c>
      <c r="B52" s="20">
        <f>1827704+5987107</f>
        <v>7814811</v>
      </c>
      <c r="C52" s="20">
        <f>B52/$C$58</f>
        <v>299.20023737509092</v>
      </c>
      <c r="D52" s="7"/>
      <c r="E52" s="20">
        <v>3909519</v>
      </c>
      <c r="F52" s="20">
        <f>E52/$F$58</f>
        <v>151.29717492260062</v>
      </c>
      <c r="G52" s="16">
        <f t="shared" ref="G52:G54" si="14">(F52-C52)/C52</f>
        <v>-0.49432802510471391</v>
      </c>
      <c r="H52" s="16">
        <f>F52/C52</f>
        <v>0.50567197489528615</v>
      </c>
    </row>
    <row r="53" spans="1:8" x14ac:dyDescent="0.25">
      <c r="A53" t="s">
        <v>46</v>
      </c>
      <c r="B53" s="20">
        <v>0</v>
      </c>
      <c r="C53" s="20">
        <f t="shared" ref="C53:C54" si="15">B53/$C$58</f>
        <v>0</v>
      </c>
      <c r="D53" s="7"/>
      <c r="E53" s="20">
        <f>'22-23 Expenditure Summary'!E53+'22-23 Expenditure Summary'!E111+'22-23 Expenditure Summary'!E162</f>
        <v>0</v>
      </c>
      <c r="F53" s="20">
        <f t="shared" ref="F53:F54" si="16">E53/$F$58</f>
        <v>0</v>
      </c>
      <c r="G53" s="16" t="e">
        <f t="shared" si="14"/>
        <v>#DIV/0!</v>
      </c>
      <c r="H53" s="16"/>
    </row>
    <row r="54" spans="1:8" x14ac:dyDescent="0.25">
      <c r="A54" t="s">
        <v>27</v>
      </c>
      <c r="B54" s="20">
        <v>477130</v>
      </c>
      <c r="C54" s="20">
        <f t="shared" si="15"/>
        <v>18.267544699261073</v>
      </c>
      <c r="D54" s="7"/>
      <c r="E54" s="20">
        <v>496703</v>
      </c>
      <c r="F54" s="20">
        <f t="shared" si="16"/>
        <v>19.222252321981426</v>
      </c>
      <c r="G54" s="16">
        <f t="shared" si="14"/>
        <v>5.2262503715618157E-2</v>
      </c>
      <c r="H54" s="16">
        <f t="shared" ref="H54" si="17">F54/C54</f>
        <v>1.0522625037156181</v>
      </c>
    </row>
    <row r="55" spans="1:8" x14ac:dyDescent="0.25">
      <c r="A55" s="1" t="s">
        <v>28</v>
      </c>
      <c r="B55" s="10">
        <f>SUM(B51:B54)</f>
        <v>12301257</v>
      </c>
      <c r="C55" s="10">
        <f>SUM(C51:C54)</f>
        <v>470.9696772464489</v>
      </c>
      <c r="D55" s="7"/>
      <c r="E55" s="10">
        <f>SUM(E51:E54)</f>
        <v>8696380</v>
      </c>
      <c r="F55" s="10">
        <f>SUM(F51:F54)</f>
        <v>336.54721362229105</v>
      </c>
      <c r="G55" s="18">
        <f>(F55-C55)/C55</f>
        <v>-0.28541638691065302</v>
      </c>
      <c r="H55" s="18">
        <f>F55/C55</f>
        <v>0.71458361308934693</v>
      </c>
    </row>
    <row r="56" spans="1:8" x14ac:dyDescent="0.25">
      <c r="D56" s="7"/>
      <c r="H56" s="16"/>
    </row>
    <row r="57" spans="1:8" ht="15.75" thickBot="1" x14ac:dyDescent="0.3">
      <c r="A57" s="1" t="s">
        <v>29</v>
      </c>
      <c r="B57" s="12">
        <f>B15+B24+B38+B46+B48+B55</f>
        <v>375971787</v>
      </c>
      <c r="C57" s="12">
        <f>C15+C24+C38+C46+C48+C55</f>
        <v>14394.570504230636</v>
      </c>
      <c r="D57" s="7"/>
      <c r="E57" s="12">
        <f>E15+E24+E38+E46+E48+E55</f>
        <v>382845878</v>
      </c>
      <c r="F57" s="12">
        <f>F15+F24+F38+F46+F48+F55</f>
        <v>14816.016950464396</v>
      </c>
      <c r="G57" s="19">
        <f>(F57-C57)/C57</f>
        <v>2.9278153600338048E-2</v>
      </c>
      <c r="H57" s="19">
        <f t="shared" ref="H57" si="18">F57/C57</f>
        <v>1.0292781536003381</v>
      </c>
    </row>
    <row r="58" spans="1:8" ht="15.75" thickTop="1" x14ac:dyDescent="0.25">
      <c r="A58" t="s">
        <v>30</v>
      </c>
      <c r="C58" s="8">
        <v>26119</v>
      </c>
      <c r="D58" s="7"/>
      <c r="F58" s="8">
        <v>25840</v>
      </c>
    </row>
    <row r="60" spans="1:8" x14ac:dyDescent="0.25">
      <c r="B60" s="13" t="s">
        <v>35</v>
      </c>
    </row>
    <row r="61" spans="1:8" x14ac:dyDescent="0.25">
      <c r="B61" s="13" t="s">
        <v>110</v>
      </c>
    </row>
    <row r="62" spans="1:8" x14ac:dyDescent="0.25">
      <c r="B62" s="13" t="s">
        <v>36</v>
      </c>
      <c r="F62" s="59"/>
    </row>
    <row r="63" spans="1:8" x14ac:dyDescent="0.25">
      <c r="F63" s="9"/>
    </row>
    <row r="64" spans="1:8" x14ac:dyDescent="0.25">
      <c r="F64" s="9"/>
    </row>
  </sheetData>
  <mergeCells count="5">
    <mergeCell ref="A1:F1"/>
    <mergeCell ref="A2:F2"/>
    <mergeCell ref="A3:F3"/>
    <mergeCell ref="B7:C7"/>
    <mergeCell ref="E7:F7"/>
  </mergeCells>
  <pageMargins left="0.7" right="0.7" top="0.75" bottom="0.75" header="0.3" footer="0.3"/>
  <pageSetup scale="6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50"/>
  <sheetViews>
    <sheetView topLeftCell="A11" workbookViewId="0">
      <selection activeCell="C14" sqref="C14"/>
    </sheetView>
  </sheetViews>
  <sheetFormatPr defaultRowHeight="15" x14ac:dyDescent="0.25"/>
  <cols>
    <col min="1" max="1" width="45.5703125" customWidth="1"/>
    <col min="2" max="3" width="20.5703125" customWidth="1"/>
    <col min="4" max="4" width="4.42578125" customWidth="1"/>
    <col min="5" max="6" width="20.5703125" customWidth="1"/>
    <col min="7" max="7" width="9.140625" customWidth="1"/>
  </cols>
  <sheetData>
    <row r="1" spans="1:9" ht="21" x14ac:dyDescent="0.35">
      <c r="A1" s="60" t="s">
        <v>45</v>
      </c>
      <c r="B1" s="60"/>
      <c r="C1" s="60"/>
      <c r="D1" s="60"/>
      <c r="E1" s="60"/>
      <c r="F1" s="60"/>
    </row>
    <row r="2" spans="1:9" ht="21" x14ac:dyDescent="0.35">
      <c r="A2" s="60" t="str">
        <f>'23-24 Expenditure Summary'!A2:F2</f>
        <v>2023-2024 Budget Summary Report</v>
      </c>
      <c r="B2" s="60"/>
      <c r="C2" s="60"/>
      <c r="D2" s="60"/>
      <c r="E2" s="60"/>
      <c r="F2" s="60"/>
    </row>
    <row r="3" spans="1:9" ht="21" x14ac:dyDescent="0.35">
      <c r="A3" s="60" t="s">
        <v>39</v>
      </c>
      <c r="B3" s="60"/>
      <c r="C3" s="60"/>
      <c r="D3" s="60"/>
      <c r="E3" s="60"/>
      <c r="F3" s="60"/>
    </row>
    <row r="7" spans="1:9" x14ac:dyDescent="0.25">
      <c r="B7" s="62" t="str">
        <f>'23-24 Expenditure Summary'!B7:C7</f>
        <v>2022-2023</v>
      </c>
      <c r="C7" s="63"/>
      <c r="D7" s="7"/>
      <c r="E7" s="62" t="str">
        <f>'23-24 Expenditure Summary'!E7:F7</f>
        <v>2023-2024</v>
      </c>
      <c r="F7" s="64"/>
    </row>
    <row r="8" spans="1:9" x14ac:dyDescent="0.25">
      <c r="B8" s="3" t="s">
        <v>31</v>
      </c>
      <c r="C8" s="4" t="s">
        <v>31</v>
      </c>
      <c r="D8" s="7"/>
      <c r="E8" s="3" t="s">
        <v>32</v>
      </c>
      <c r="F8" s="4" t="s">
        <v>32</v>
      </c>
      <c r="G8" s="3" t="s">
        <v>40</v>
      </c>
    </row>
    <row r="9" spans="1:9" x14ac:dyDescent="0.25">
      <c r="B9" s="5" t="s">
        <v>32</v>
      </c>
      <c r="C9" s="6" t="s">
        <v>33</v>
      </c>
      <c r="D9" s="7"/>
      <c r="E9" s="5" t="s">
        <v>29</v>
      </c>
      <c r="F9" s="6" t="s">
        <v>34</v>
      </c>
      <c r="G9" s="5" t="s">
        <v>41</v>
      </c>
    </row>
    <row r="10" spans="1:9" x14ac:dyDescent="0.25">
      <c r="A10" s="2" t="s">
        <v>1</v>
      </c>
      <c r="D10" s="7"/>
    </row>
    <row r="11" spans="1:9" x14ac:dyDescent="0.25">
      <c r="A11" t="s">
        <v>7</v>
      </c>
      <c r="B11" s="9" t="e">
        <f>'22-23 Expenditure Summary'!B11</f>
        <v>#REF!</v>
      </c>
      <c r="C11" s="9" t="e">
        <f>'22-23 Expenditure Summary'!C11</f>
        <v>#REF!</v>
      </c>
      <c r="D11" s="7"/>
      <c r="E11" s="9">
        <f>'22-23 Expenditure Summary'!E11</f>
        <v>153526773</v>
      </c>
      <c r="F11" s="9">
        <f>'22-23 Expenditure Summary'!F11</f>
        <v>5665.1945756457562</v>
      </c>
      <c r="G11" s="16" t="e">
        <f>(F11-C11)/C11</f>
        <v>#REF!</v>
      </c>
      <c r="I11" s="38"/>
    </row>
    <row r="12" spans="1:9" x14ac:dyDescent="0.25">
      <c r="A12" t="s">
        <v>8</v>
      </c>
      <c r="B12" s="8" t="e">
        <f>'22-23 Expenditure Summary'!B12</f>
        <v>#REF!</v>
      </c>
      <c r="C12" s="8" t="e">
        <f>'22-23 Expenditure Summary'!C12</f>
        <v>#REF!</v>
      </c>
      <c r="D12" s="7"/>
      <c r="E12" s="8">
        <f>'22-23 Expenditure Summary'!E12</f>
        <v>3850369</v>
      </c>
      <c r="F12" s="8">
        <f>'22-23 Expenditure Summary'!F12</f>
        <v>142.08003690036901</v>
      </c>
      <c r="G12" s="16">
        <v>0</v>
      </c>
    </row>
    <row r="13" spans="1:9" x14ac:dyDescent="0.25">
      <c r="A13" t="s">
        <v>9</v>
      </c>
      <c r="B13" s="8" t="e">
        <f>'22-23 Expenditure Summary'!B13</f>
        <v>#REF!</v>
      </c>
      <c r="C13" s="8" t="e">
        <f>'22-23 Expenditure Summary'!C13</f>
        <v>#REF!</v>
      </c>
      <c r="D13" s="7"/>
      <c r="E13" s="8">
        <f>'22-23 Expenditure Summary'!E13</f>
        <v>4318325</v>
      </c>
      <c r="F13" s="8">
        <f>'22-23 Expenditure Summary'!F13</f>
        <v>159.34778597785979</v>
      </c>
      <c r="G13" s="16">
        <v>1.49E-2</v>
      </c>
      <c r="I13" s="38"/>
    </row>
    <row r="14" spans="1:9" x14ac:dyDescent="0.25">
      <c r="A14" t="s">
        <v>10</v>
      </c>
      <c r="B14" s="8" t="e">
        <f>'22-23 Expenditure Summary'!B14</f>
        <v>#REF!</v>
      </c>
      <c r="C14" s="8" t="e">
        <f>'22-23 Expenditure Summary'!C14</f>
        <v>#REF!</v>
      </c>
      <c r="D14" s="7"/>
      <c r="E14" s="8">
        <f>'22-23 Expenditure Summary'!E14</f>
        <v>80410</v>
      </c>
      <c r="F14" s="8">
        <f>'22-23 Expenditure Summary'!F14</f>
        <v>2.967158671586716</v>
      </c>
      <c r="G14" s="16">
        <v>0</v>
      </c>
      <c r="I14" s="38"/>
    </row>
    <row r="15" spans="1:9" x14ac:dyDescent="0.25">
      <c r="A15" s="1" t="s">
        <v>2</v>
      </c>
      <c r="B15" s="10" t="e">
        <f>SUM(B11:B14)</f>
        <v>#REF!</v>
      </c>
      <c r="C15" s="10" t="e">
        <f>SUM(C11:C14)</f>
        <v>#REF!</v>
      </c>
      <c r="D15" s="7"/>
      <c r="E15" s="10">
        <f>SUM(E11:E14)</f>
        <v>161775877</v>
      </c>
      <c r="F15" s="10">
        <f>SUM(F11:F14)</f>
        <v>5969.5895571955716</v>
      </c>
      <c r="G15" s="18" t="e">
        <f t="shared" ref="G15" si="0">(F15-C15)/C15</f>
        <v>#REF!</v>
      </c>
      <c r="I15" s="38"/>
    </row>
    <row r="16" spans="1:9" x14ac:dyDescent="0.25">
      <c r="D16" s="7"/>
    </row>
    <row r="17" spans="1:9" x14ac:dyDescent="0.25">
      <c r="A17" s="2" t="s">
        <v>3</v>
      </c>
      <c r="D17" s="7"/>
    </row>
    <row r="18" spans="1:9" x14ac:dyDescent="0.25">
      <c r="A18" t="s">
        <v>11</v>
      </c>
      <c r="B18" s="9" t="e">
        <f>'22-23 Expenditure Summary'!B18</f>
        <v>#REF!</v>
      </c>
      <c r="C18" s="9" t="e">
        <f>'22-23 Expenditure Summary'!C18</f>
        <v>#REF!</v>
      </c>
      <c r="D18" s="7"/>
      <c r="E18" s="9">
        <f>'22-23 Expenditure Summary'!E18</f>
        <v>5016691</v>
      </c>
      <c r="F18" s="9">
        <f>'22-23 Expenditure Summary'!F18</f>
        <v>185.11774907749077</v>
      </c>
      <c r="G18" s="16" t="e">
        <f>(F18-C18)/C18</f>
        <v>#REF!</v>
      </c>
      <c r="I18" s="38"/>
    </row>
    <row r="19" spans="1:9" x14ac:dyDescent="0.25">
      <c r="A19" t="s">
        <v>12</v>
      </c>
      <c r="B19" s="8" t="e">
        <f>'22-23 Expenditure Summary'!B19</f>
        <v>#REF!</v>
      </c>
      <c r="C19" s="8" t="e">
        <f>'22-23 Expenditure Summary'!C19</f>
        <v>#REF!</v>
      </c>
      <c r="D19" s="7"/>
      <c r="E19" s="8">
        <f>'22-23 Expenditure Summary'!E19</f>
        <v>21665370</v>
      </c>
      <c r="F19" s="8">
        <f>'22-23 Expenditure Summary'!F19</f>
        <v>799.46014760147602</v>
      </c>
      <c r="G19" s="16" t="e">
        <f t="shared" ref="G19:G24" si="1">(F19-C19)/C19</f>
        <v>#REF!</v>
      </c>
      <c r="I19" s="38"/>
    </row>
    <row r="20" spans="1:9" x14ac:dyDescent="0.25">
      <c r="A20" t="s">
        <v>13</v>
      </c>
      <c r="B20" s="8" t="e">
        <f>'22-23 Expenditure Summary'!B20</f>
        <v>#REF!</v>
      </c>
      <c r="C20" s="8" t="e">
        <f>'22-23 Expenditure Summary'!C20</f>
        <v>#REF!</v>
      </c>
      <c r="D20" s="7"/>
      <c r="E20" s="8">
        <f>'22-23 Expenditure Summary'!E20</f>
        <v>13337675</v>
      </c>
      <c r="F20" s="8">
        <f>'22-23 Expenditure Summary'!F20</f>
        <v>492.16512915129152</v>
      </c>
      <c r="G20" s="16" t="e">
        <f t="shared" si="1"/>
        <v>#REF!</v>
      </c>
      <c r="I20" s="38"/>
    </row>
    <row r="21" spans="1:9" x14ac:dyDescent="0.25">
      <c r="A21" t="s">
        <v>14</v>
      </c>
      <c r="B21" s="8" t="e">
        <f>'22-23 Expenditure Summary'!B21</f>
        <v>#REF!</v>
      </c>
      <c r="C21" s="8" t="e">
        <f>'22-23 Expenditure Summary'!C21</f>
        <v>#REF!</v>
      </c>
      <c r="D21" s="7"/>
      <c r="E21" s="8">
        <f>'22-23 Expenditure Summary'!E21</f>
        <v>262709</v>
      </c>
      <c r="F21" s="8">
        <f>'22-23 Expenditure Summary'!F21</f>
        <v>9.694059040590405</v>
      </c>
      <c r="G21" s="16" t="e">
        <f t="shared" si="1"/>
        <v>#REF!</v>
      </c>
      <c r="I21" s="38"/>
    </row>
    <row r="22" spans="1:9" x14ac:dyDescent="0.25">
      <c r="A22" t="s">
        <v>15</v>
      </c>
      <c r="B22" s="8" t="e">
        <f>'22-23 Expenditure Summary'!B22</f>
        <v>#REF!</v>
      </c>
      <c r="C22" s="8" t="e">
        <f>'22-23 Expenditure Summary'!C22</f>
        <v>#REF!</v>
      </c>
      <c r="D22" s="7"/>
      <c r="E22" s="8">
        <f>'22-23 Expenditure Summary'!E22</f>
        <v>4300152</v>
      </c>
      <c r="F22" s="8">
        <f>'22-23 Expenditure Summary'!F22</f>
        <v>158.67719557195571</v>
      </c>
      <c r="G22" s="16" t="e">
        <f t="shared" si="1"/>
        <v>#REF!</v>
      </c>
      <c r="I22" s="38"/>
    </row>
    <row r="23" spans="1:9" x14ac:dyDescent="0.25">
      <c r="A23" t="s">
        <v>16</v>
      </c>
      <c r="B23" s="8" t="e">
        <f>'22-23 Expenditure Summary'!B23</f>
        <v>#REF!</v>
      </c>
      <c r="C23" s="8" t="e">
        <f>'22-23 Expenditure Summary'!C23</f>
        <v>#REF!</v>
      </c>
      <c r="D23" s="7"/>
      <c r="E23" s="8">
        <f>'22-23 Expenditure Summary'!E23</f>
        <v>5785049</v>
      </c>
      <c r="F23" s="8">
        <f>'22-23 Expenditure Summary'!F23</f>
        <v>213.47044280442805</v>
      </c>
      <c r="G23" s="16" t="e">
        <f t="shared" si="1"/>
        <v>#REF!</v>
      </c>
      <c r="I23" s="38"/>
    </row>
    <row r="24" spans="1:9" x14ac:dyDescent="0.25">
      <c r="A24" s="1" t="s">
        <v>4</v>
      </c>
      <c r="B24" s="10" t="e">
        <f>SUM(B18:B23)</f>
        <v>#REF!</v>
      </c>
      <c r="C24" s="10" t="e">
        <f>SUM(C18:C23)</f>
        <v>#REF!</v>
      </c>
      <c r="D24" s="7"/>
      <c r="E24" s="10">
        <f>SUM(E18:E23)</f>
        <v>50367646</v>
      </c>
      <c r="F24" s="10">
        <f>SUM(F18:F23)</f>
        <v>1858.5847232472327</v>
      </c>
      <c r="G24" s="18" t="e">
        <f t="shared" si="1"/>
        <v>#REF!</v>
      </c>
      <c r="I24" s="38"/>
    </row>
    <row r="25" spans="1:9" x14ac:dyDescent="0.25">
      <c r="D25" s="7"/>
    </row>
    <row r="26" spans="1:9" x14ac:dyDescent="0.25">
      <c r="A26" s="2" t="s">
        <v>5</v>
      </c>
      <c r="B26" s="11">
        <f>'22-23 Expenditure Summary'!B38</f>
        <v>8239636</v>
      </c>
      <c r="C26" s="11">
        <f>'22-23 Expenditure Summary'!C38</f>
        <v>286.19784647447028</v>
      </c>
      <c r="D26" s="7"/>
      <c r="E26" s="11">
        <f>'22-23 Expenditure Summary'!E38</f>
        <v>7490327</v>
      </c>
      <c r="F26" s="11">
        <f>'22-23 Expenditure Summary'!F38</f>
        <v>276.39583025830257</v>
      </c>
      <c r="G26" s="17">
        <f>(F26-C26)/C26</f>
        <v>-3.4249091448149957E-2</v>
      </c>
      <c r="I26" s="38"/>
    </row>
    <row r="27" spans="1:9" x14ac:dyDescent="0.25">
      <c r="D27" s="7"/>
      <c r="I27" s="38"/>
    </row>
    <row r="28" spans="1:9" x14ac:dyDescent="0.25">
      <c r="A28" s="2" t="s">
        <v>6</v>
      </c>
      <c r="D28" s="7"/>
      <c r="I28" s="38"/>
    </row>
    <row r="29" spans="1:9" x14ac:dyDescent="0.25">
      <c r="A29" t="s">
        <v>17</v>
      </c>
      <c r="B29" s="9" t="e">
        <f>'22-23 Expenditure Summary'!B41</f>
        <v>#REF!</v>
      </c>
      <c r="C29" s="9" t="e">
        <f>'22-23 Expenditure Summary'!C41</f>
        <v>#REF!</v>
      </c>
      <c r="D29" s="7"/>
      <c r="E29" s="9">
        <f>'22-23 Expenditure Summary'!E41</f>
        <v>7750904</v>
      </c>
      <c r="F29" s="9">
        <f>'22-23 Expenditure Summary'!F41</f>
        <v>286.01121771217714</v>
      </c>
      <c r="G29" s="16" t="e">
        <f>(F29-C29)/C29</f>
        <v>#REF!</v>
      </c>
      <c r="I29" s="38"/>
    </row>
    <row r="30" spans="1:9" x14ac:dyDescent="0.25">
      <c r="A30" t="s">
        <v>18</v>
      </c>
      <c r="B30" s="8">
        <f>'22-23 Expenditure Summary'!B42</f>
        <v>19264629</v>
      </c>
      <c r="C30" s="8">
        <f>'22-23 Expenditure Summary'!C42</f>
        <v>669.14307051059393</v>
      </c>
      <c r="D30" s="7"/>
      <c r="E30" s="8">
        <f>'22-23 Expenditure Summary'!E42</f>
        <v>18752714</v>
      </c>
      <c r="F30" s="8">
        <f>'22-23 Expenditure Summary'!F42</f>
        <v>691.98206642066418</v>
      </c>
      <c r="G30" s="16">
        <v>0</v>
      </c>
      <c r="I30" s="38"/>
    </row>
    <row r="31" spans="1:9" x14ac:dyDescent="0.25">
      <c r="A31" t="s">
        <v>19</v>
      </c>
      <c r="B31" s="8" t="e">
        <f>'22-23 Expenditure Summary'!B43</f>
        <v>#REF!</v>
      </c>
      <c r="C31" s="8" t="e">
        <f>'22-23 Expenditure Summary'!C43</f>
        <v>#REF!</v>
      </c>
      <c r="D31" s="7"/>
      <c r="E31" s="8">
        <f>'22-23 Expenditure Summary'!E43</f>
        <v>33911174</v>
      </c>
      <c r="F31" s="8">
        <f>'22-23 Expenditure Summary'!F43</f>
        <v>1251.3348339483396</v>
      </c>
      <c r="G31" s="16" t="e">
        <f t="shared" ref="G31:G33" si="2">(F31-C31)/C31</f>
        <v>#REF!</v>
      </c>
      <c r="I31" s="38"/>
    </row>
    <row r="32" spans="1:9" x14ac:dyDescent="0.25">
      <c r="A32" t="s">
        <v>20</v>
      </c>
      <c r="B32" s="8" t="e">
        <f>'22-23 Expenditure Summary'!B44</f>
        <v>#REF!</v>
      </c>
      <c r="C32" s="8" t="e">
        <f>'22-23 Expenditure Summary'!C44</f>
        <v>#REF!</v>
      </c>
      <c r="D32" s="7"/>
      <c r="E32" s="8">
        <f>'22-23 Expenditure Summary'!E44</f>
        <v>3862811</v>
      </c>
      <c r="F32" s="8">
        <f>'22-23 Expenditure Summary'!F44</f>
        <v>142.53915129151292</v>
      </c>
      <c r="G32" s="16" t="e">
        <f t="shared" si="2"/>
        <v>#REF!</v>
      </c>
      <c r="I32" s="38"/>
    </row>
    <row r="33" spans="1:9" x14ac:dyDescent="0.25">
      <c r="A33" t="s">
        <v>21</v>
      </c>
      <c r="B33" s="8" t="e">
        <f>'22-23 Expenditure Summary'!B45</f>
        <v>#REF!</v>
      </c>
      <c r="C33" s="8" t="e">
        <f>'22-23 Expenditure Summary'!C45</f>
        <v>#REF!</v>
      </c>
      <c r="D33" s="7"/>
      <c r="E33" s="8">
        <f>'22-23 Expenditure Summary'!E45</f>
        <v>9356089</v>
      </c>
      <c r="F33" s="8">
        <f>'22-23 Expenditure Summary'!F45</f>
        <v>345.24313653136534</v>
      </c>
      <c r="G33" s="16" t="e">
        <f t="shared" si="2"/>
        <v>#REF!</v>
      </c>
      <c r="I33" s="38"/>
    </row>
    <row r="34" spans="1:9" x14ac:dyDescent="0.25">
      <c r="A34" s="1" t="s">
        <v>22</v>
      </c>
      <c r="B34" s="10" t="e">
        <f>SUM(B29:B33)</f>
        <v>#REF!</v>
      </c>
      <c r="C34" s="10" t="e">
        <f>SUM(C29:C33)</f>
        <v>#REF!</v>
      </c>
      <c r="D34" s="7"/>
      <c r="E34" s="10">
        <f>SUM(E29:E33)</f>
        <v>73633692</v>
      </c>
      <c r="F34" s="10">
        <f>SUM(F29:F33)</f>
        <v>2717.1104059040595</v>
      </c>
      <c r="G34" s="18" t="e">
        <f>(F34-C34)/C34</f>
        <v>#REF!</v>
      </c>
      <c r="I34" s="38"/>
    </row>
    <row r="35" spans="1:9" x14ac:dyDescent="0.25">
      <c r="D35" s="7"/>
      <c r="I35" s="38"/>
    </row>
    <row r="36" spans="1:9" x14ac:dyDescent="0.25">
      <c r="A36" s="2" t="s">
        <v>23</v>
      </c>
      <c r="B36" s="11">
        <f>'22-23 Expenditure Summary'!B48</f>
        <v>42205400</v>
      </c>
      <c r="C36" s="11">
        <f>'22-23 Expenditure Summary'!C48</f>
        <v>1465.9742966307745</v>
      </c>
      <c r="D36" s="7"/>
      <c r="E36" s="11">
        <f>'22-23 Expenditure Summary'!E48</f>
        <v>42207700</v>
      </c>
      <c r="F36" s="11">
        <f>'22-23 Expenditure Summary'!F48</f>
        <v>1557.479704797048</v>
      </c>
      <c r="G36" s="16">
        <f>(42-44)/44</f>
        <v>-4.5454545454545456E-2</v>
      </c>
      <c r="I36" s="38"/>
    </row>
    <row r="37" spans="1:9" x14ac:dyDescent="0.25">
      <c r="D37" s="7"/>
      <c r="I37" s="38"/>
    </row>
    <row r="38" spans="1:9" x14ac:dyDescent="0.25">
      <c r="A38" s="2" t="s">
        <v>24</v>
      </c>
      <c r="D38" s="7"/>
      <c r="I38" s="38"/>
    </row>
    <row r="39" spans="1:9" x14ac:dyDescent="0.25">
      <c r="A39" t="s">
        <v>25</v>
      </c>
      <c r="B39" s="9" t="e">
        <f>'22-23 Expenditure Summary'!B51</f>
        <v>#REF!</v>
      </c>
      <c r="C39" s="9" t="e">
        <f>'22-23 Expenditure Summary'!C51</f>
        <v>#REF!</v>
      </c>
      <c r="D39" s="7"/>
      <c r="E39" s="9">
        <f>'22-23 Expenditure Summary'!E51</f>
        <v>4711228</v>
      </c>
      <c r="F39" s="9">
        <f>'22-23 Expenditure Summary'!F51</f>
        <v>173.84605166051659</v>
      </c>
      <c r="G39" s="16" t="e">
        <f>(F39-C39)/C39</f>
        <v>#REF!</v>
      </c>
      <c r="I39" s="38"/>
    </row>
    <row r="40" spans="1:9" x14ac:dyDescent="0.25">
      <c r="A40" t="s">
        <v>26</v>
      </c>
      <c r="B40" s="8" t="e">
        <f>'22-23 Expenditure Summary'!B52</f>
        <v>#REF!</v>
      </c>
      <c r="C40" s="8" t="e">
        <f>'22-23 Expenditure Summary'!C52</f>
        <v>#REF!</v>
      </c>
      <c r="D40" s="7"/>
      <c r="E40" s="8">
        <f>'22-23 Expenditure Summary'!E52</f>
        <v>0</v>
      </c>
      <c r="F40" s="8">
        <f>'22-23 Expenditure Summary'!F52</f>
        <v>0</v>
      </c>
      <c r="G40" s="16">
        <v>0</v>
      </c>
      <c r="I40" s="38"/>
    </row>
    <row r="41" spans="1:9" x14ac:dyDescent="0.25">
      <c r="A41" t="s">
        <v>46</v>
      </c>
      <c r="B41" s="8" t="e">
        <f>'22-23 Expenditure Summary'!B53</f>
        <v>#REF!</v>
      </c>
      <c r="C41" s="8" t="e">
        <f>'22-23 Expenditure Summary'!C53</f>
        <v>#REF!</v>
      </c>
      <c r="D41" s="7"/>
      <c r="E41" s="8">
        <f>'22-23 Expenditure Summary'!E53</f>
        <v>0</v>
      </c>
      <c r="F41" s="8">
        <f>'22-23 Expenditure Summary'!F53</f>
        <v>0</v>
      </c>
      <c r="G41" s="16">
        <v>0</v>
      </c>
      <c r="I41" s="38"/>
    </row>
    <row r="42" spans="1:9" x14ac:dyDescent="0.25">
      <c r="A42" t="s">
        <v>27</v>
      </c>
      <c r="B42" s="8" t="e">
        <f>'22-23 Expenditure Summary'!B54</f>
        <v>#REF!</v>
      </c>
      <c r="C42" s="8" t="e">
        <f>'22-23 Expenditure Summary'!C54</f>
        <v>#REF!</v>
      </c>
      <c r="D42" s="7"/>
      <c r="E42" s="8">
        <f>'22-23 Expenditure Summary'!E54</f>
        <v>447762</v>
      </c>
      <c r="F42" s="8">
        <f>'22-23 Expenditure Summary'!F54</f>
        <v>16.522583025830258</v>
      </c>
      <c r="G42" s="16">
        <v>0</v>
      </c>
      <c r="I42" s="38"/>
    </row>
    <row r="43" spans="1:9" x14ac:dyDescent="0.25">
      <c r="A43" s="1" t="s">
        <v>28</v>
      </c>
      <c r="B43" s="10" t="e">
        <f>SUM(B39:B42)</f>
        <v>#REF!</v>
      </c>
      <c r="C43" s="10" t="e">
        <f>SUM(C39:C42)</f>
        <v>#REF!</v>
      </c>
      <c r="D43" s="7"/>
      <c r="E43" s="10">
        <f>SUM(E39:E42)</f>
        <v>5158990</v>
      </c>
      <c r="F43" s="10">
        <f>SUM(F39:F42)</f>
        <v>190.36863468634687</v>
      </c>
      <c r="G43" s="18" t="e">
        <f>(F43-C43)/C43</f>
        <v>#REF!</v>
      </c>
      <c r="I43" s="38"/>
    </row>
    <row r="44" spans="1:9" x14ac:dyDescent="0.25">
      <c r="D44" s="7"/>
      <c r="I44" s="38"/>
    </row>
    <row r="45" spans="1:9" ht="15.75" thickBot="1" x14ac:dyDescent="0.3">
      <c r="A45" s="1" t="s">
        <v>29</v>
      </c>
      <c r="B45" s="12" t="e">
        <f>B15+B24+B26+B34+B36+B43-2</f>
        <v>#REF!</v>
      </c>
      <c r="C45" s="12" t="e">
        <f>C15+C24+C26+C34+C36+C43</f>
        <v>#REF!</v>
      </c>
      <c r="D45" s="7"/>
      <c r="E45" s="12">
        <f>E15+E24+E26+E34+E36+E43</f>
        <v>340634232</v>
      </c>
      <c r="F45" s="12">
        <f>F15+F24+F26+F34+F36+F43</f>
        <v>12569.52885608856</v>
      </c>
      <c r="G45" s="19" t="e">
        <f>(F45-C45)/C45</f>
        <v>#REF!</v>
      </c>
      <c r="I45" s="38"/>
    </row>
    <row r="46" spans="1:9" ht="15.75" thickTop="1" x14ac:dyDescent="0.25">
      <c r="A46" t="s">
        <v>30</v>
      </c>
      <c r="C46" s="8">
        <f>'22-23 Expenditure Summary'!C58</f>
        <v>28790</v>
      </c>
      <c r="D46" s="7"/>
      <c r="F46" s="8">
        <f>'22-23 Expenditure Summary'!F58</f>
        <v>27100</v>
      </c>
      <c r="I46" s="38"/>
    </row>
    <row r="48" spans="1:9" x14ac:dyDescent="0.25">
      <c r="B48" s="13" t="s">
        <v>35</v>
      </c>
    </row>
    <row r="49" spans="2:2" x14ac:dyDescent="0.25">
      <c r="B49" s="13" t="str">
        <f>'23-24 Expenditure Summary'!B61</f>
        <v>held at 5:30 pm on Thursday August 24 ,2023, at the Dr. Susan J. Simpson Education Center.</v>
      </c>
    </row>
    <row r="50" spans="2:2" x14ac:dyDescent="0.25">
      <c r="B50" s="13" t="s">
        <v>36</v>
      </c>
    </row>
  </sheetData>
  <mergeCells count="5">
    <mergeCell ref="A1:F1"/>
    <mergeCell ref="A2:F2"/>
    <mergeCell ref="A3:F3"/>
    <mergeCell ref="B7:C7"/>
    <mergeCell ref="E7:F7"/>
  </mergeCells>
  <printOptions horizontalCentered="1"/>
  <pageMargins left="0.7" right="0.7" top="0.75" bottom="0.75" header="0.3" footer="0.3"/>
  <pageSetup scale="6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6DA09-FA82-4E43-B7DE-B74387AE1B0B}">
  <dimension ref="A1:I50"/>
  <sheetViews>
    <sheetView topLeftCell="A20" workbookViewId="0">
      <selection activeCell="B41" sqref="B41"/>
    </sheetView>
  </sheetViews>
  <sheetFormatPr defaultRowHeight="15" x14ac:dyDescent="0.25"/>
  <cols>
    <col min="1" max="1" width="45.5703125" customWidth="1"/>
    <col min="2" max="3" width="20.5703125" customWidth="1"/>
    <col min="4" max="4" width="4.42578125" customWidth="1"/>
    <col min="5" max="6" width="20.5703125" customWidth="1"/>
  </cols>
  <sheetData>
    <row r="1" spans="1:9" ht="21" x14ac:dyDescent="0.35">
      <c r="A1" s="60" t="s">
        <v>45</v>
      </c>
      <c r="B1" s="60"/>
      <c r="C1" s="60"/>
      <c r="D1" s="60"/>
      <c r="E1" s="60"/>
      <c r="F1" s="60"/>
    </row>
    <row r="2" spans="1:9" ht="21" x14ac:dyDescent="0.35">
      <c r="A2" s="60" t="str">
        <f>'24-25 Expenditure Summary'!A2:F2</f>
        <v>2025-2026 Budget Summary Report</v>
      </c>
      <c r="B2" s="60"/>
      <c r="C2" s="60"/>
      <c r="D2" s="60"/>
      <c r="E2" s="60"/>
      <c r="F2" s="60"/>
    </row>
    <row r="3" spans="1:9" ht="21" x14ac:dyDescent="0.35">
      <c r="A3" s="60" t="s">
        <v>39</v>
      </c>
      <c r="B3" s="60"/>
      <c r="C3" s="60"/>
      <c r="D3" s="60"/>
      <c r="E3" s="60"/>
      <c r="F3" s="60"/>
    </row>
    <row r="7" spans="1:9" x14ac:dyDescent="0.25">
      <c r="B7" s="62" t="str">
        <f>'24-25 Expenditure Summary'!B7:C7</f>
        <v>2024-2025</v>
      </c>
      <c r="C7" s="63"/>
      <c r="D7" s="7"/>
      <c r="E7" s="62" t="str">
        <f>'24-25 Expenditure Summary'!E7:F7</f>
        <v>2025-2026</v>
      </c>
      <c r="F7" s="64"/>
    </row>
    <row r="8" spans="1:9" x14ac:dyDescent="0.25">
      <c r="B8" s="3" t="s">
        <v>31</v>
      </c>
      <c r="C8" s="4" t="s">
        <v>31</v>
      </c>
      <c r="D8" s="7"/>
      <c r="E8" s="3" t="s">
        <v>32</v>
      </c>
      <c r="F8" s="4" t="s">
        <v>32</v>
      </c>
      <c r="G8" s="3" t="s">
        <v>40</v>
      </c>
    </row>
    <row r="9" spans="1:9" x14ac:dyDescent="0.25">
      <c r="B9" s="5" t="s">
        <v>32</v>
      </c>
      <c r="C9" s="6" t="s">
        <v>33</v>
      </c>
      <c r="D9" s="7"/>
      <c r="E9" s="5" t="s">
        <v>29</v>
      </c>
      <c r="F9" s="6" t="s">
        <v>34</v>
      </c>
      <c r="G9" s="5" t="s">
        <v>41</v>
      </c>
    </row>
    <row r="10" spans="1:9" x14ac:dyDescent="0.25">
      <c r="A10" s="2" t="s">
        <v>1</v>
      </c>
      <c r="D10" s="7"/>
    </row>
    <row r="11" spans="1:9" x14ac:dyDescent="0.25">
      <c r="A11" t="s">
        <v>7</v>
      </c>
      <c r="B11" s="9">
        <f>'24-25 Expenditure Summary'!B11</f>
        <v>170213813</v>
      </c>
      <c r="C11" s="9">
        <f>'24-25 Expenditure Summary'!C11</f>
        <v>6516.8579578084918</v>
      </c>
      <c r="D11" s="7"/>
      <c r="E11" s="9">
        <f>'24-25 Expenditure Summary'!E11</f>
        <v>187864618</v>
      </c>
      <c r="F11" s="9">
        <f>'24-25 Expenditure Summary'!F11</f>
        <v>7270.3025541795669</v>
      </c>
      <c r="G11" s="16">
        <f>(F11-C11)/C11</f>
        <v>0.11561470285972683</v>
      </c>
      <c r="I11" s="38"/>
    </row>
    <row r="12" spans="1:9" x14ac:dyDescent="0.25">
      <c r="A12" t="s">
        <v>8</v>
      </c>
      <c r="B12" s="8">
        <f>'24-25 Expenditure Summary'!B12</f>
        <v>3272130</v>
      </c>
      <c r="C12" s="8">
        <f>'24-25 Expenditure Summary'!C12</f>
        <v>125.27776714269307</v>
      </c>
      <c r="D12" s="7"/>
      <c r="E12" s="8">
        <f>'24-25 Expenditure Summary'!E12</f>
        <v>3419418</v>
      </c>
      <c r="F12" s="8">
        <f>'24-25 Expenditure Summary'!F12</f>
        <v>132.33041795665633</v>
      </c>
      <c r="G12" s="16">
        <v>0</v>
      </c>
    </row>
    <row r="13" spans="1:9" x14ac:dyDescent="0.25">
      <c r="A13" t="s">
        <v>9</v>
      </c>
      <c r="B13" s="8">
        <f>'24-25 Expenditure Summary'!B13</f>
        <v>2925103</v>
      </c>
      <c r="C13" s="8">
        <f>'24-25 Expenditure Summary'!C13</f>
        <v>111.99138558137754</v>
      </c>
      <c r="D13" s="7"/>
      <c r="E13" s="8">
        <f>'24-25 Expenditure Summary'!E13</f>
        <v>3422462</v>
      </c>
      <c r="F13" s="8">
        <f>'24-25 Expenditure Summary'!F13</f>
        <v>132.4482198142415</v>
      </c>
      <c r="G13" s="16">
        <v>1.49E-2</v>
      </c>
      <c r="I13" s="38"/>
    </row>
    <row r="14" spans="1:9" x14ac:dyDescent="0.25">
      <c r="A14" t="s">
        <v>10</v>
      </c>
      <c r="B14" s="8">
        <f>'24-25 Expenditure Summary'!B14</f>
        <v>31450</v>
      </c>
      <c r="C14" s="8">
        <f>'24-25 Expenditure Summary'!C14</f>
        <v>1.2041042918947893</v>
      </c>
      <c r="D14" s="7"/>
      <c r="E14" s="8">
        <f>'24-25 Expenditure Summary'!E14</f>
        <v>16000</v>
      </c>
      <c r="F14" s="8">
        <f>'24-25 Expenditure Summary'!F14</f>
        <v>0.61919504643962853</v>
      </c>
      <c r="G14" s="16">
        <v>0</v>
      </c>
      <c r="I14" s="38"/>
    </row>
    <row r="15" spans="1:9" x14ac:dyDescent="0.25">
      <c r="A15" s="1" t="s">
        <v>2</v>
      </c>
      <c r="B15" s="10">
        <f>SUM(B11:B14)</f>
        <v>176442496</v>
      </c>
      <c r="C15" s="10">
        <f>SUM(C11:C14)</f>
        <v>6755.3312148244568</v>
      </c>
      <c r="D15" s="7"/>
      <c r="E15" s="10">
        <f>SUM(E11:E14)</f>
        <v>194722498</v>
      </c>
      <c r="F15" s="10">
        <f>SUM(F11:F14)</f>
        <v>7535.7003869969049</v>
      </c>
      <c r="G15" s="18">
        <f t="shared" ref="G15" si="0">(F15-C15)/C15</f>
        <v>0.11551900970598473</v>
      </c>
      <c r="I15" s="38"/>
    </row>
    <row r="16" spans="1:9" x14ac:dyDescent="0.25">
      <c r="D16" s="7"/>
    </row>
    <row r="17" spans="1:9" x14ac:dyDescent="0.25">
      <c r="A17" s="2" t="s">
        <v>3</v>
      </c>
      <c r="D17" s="7"/>
    </row>
    <row r="18" spans="1:9" x14ac:dyDescent="0.25">
      <c r="A18" t="s">
        <v>11</v>
      </c>
      <c r="B18" s="9">
        <f>'24-25 Expenditure Summary'!B18</f>
        <v>5392287</v>
      </c>
      <c r="C18" s="9">
        <f>'24-25 Expenditure Summary'!C18</f>
        <v>206.45074466863204</v>
      </c>
      <c r="D18" s="7"/>
      <c r="E18" s="9">
        <f>'24-25 Expenditure Summary'!E18</f>
        <v>6084043</v>
      </c>
      <c r="F18" s="9">
        <f>'24-25 Expenditure Summary'!F18</f>
        <v>235.45058049535604</v>
      </c>
      <c r="G18" s="16">
        <f>(F18-C18)/C18</f>
        <v>0.14046854552775176</v>
      </c>
      <c r="I18" s="38"/>
    </row>
    <row r="19" spans="1:9" x14ac:dyDescent="0.25">
      <c r="A19" t="s">
        <v>12</v>
      </c>
      <c r="B19" s="8">
        <f>'24-25 Expenditure Summary'!B19</f>
        <v>20182380</v>
      </c>
      <c r="C19" s="8">
        <f>'24-25 Expenditure Summary'!C19</f>
        <v>772.70875607795097</v>
      </c>
      <c r="D19" s="7"/>
      <c r="E19" s="8">
        <f>'24-25 Expenditure Summary'!E19</f>
        <v>20779472</v>
      </c>
      <c r="F19" s="8">
        <f>'24-25 Expenditure Summary'!F19</f>
        <v>804.15913312693499</v>
      </c>
      <c r="G19" s="16">
        <f t="shared" ref="G19:G24" si="1">(F19-C19)/C19</f>
        <v>4.0701463263619737E-2</v>
      </c>
      <c r="I19" s="38"/>
    </row>
    <row r="20" spans="1:9" x14ac:dyDescent="0.25">
      <c r="A20" t="s">
        <v>13</v>
      </c>
      <c r="B20" s="8">
        <f>'24-25 Expenditure Summary'!B20</f>
        <v>13664344</v>
      </c>
      <c r="C20" s="8">
        <f>'24-25 Expenditure Summary'!C20</f>
        <v>523.15724185458862</v>
      </c>
      <c r="D20" s="7"/>
      <c r="E20" s="8">
        <f>'24-25 Expenditure Summary'!E20</f>
        <v>13385017</v>
      </c>
      <c r="F20" s="8">
        <f>'24-25 Expenditure Summary'!F20</f>
        <v>517.99601393188857</v>
      </c>
      <c r="G20" s="16">
        <f t="shared" si="1"/>
        <v>-9.865538522230018E-3</v>
      </c>
      <c r="I20" s="38"/>
    </row>
    <row r="21" spans="1:9" x14ac:dyDescent="0.25">
      <c r="A21" t="s">
        <v>14</v>
      </c>
      <c r="B21" s="8">
        <f>'24-25 Expenditure Summary'!B21</f>
        <v>1020288</v>
      </c>
      <c r="C21" s="8">
        <f>'24-25 Expenditure Summary'!C21</f>
        <v>39.063057544316401</v>
      </c>
      <c r="D21" s="7"/>
      <c r="E21" s="8">
        <f>'24-25 Expenditure Summary'!E21</f>
        <v>1045448</v>
      </c>
      <c r="F21" s="8">
        <f>'24-25 Expenditure Summary'!F21</f>
        <v>40.458513931888547</v>
      </c>
      <c r="G21" s="16">
        <f t="shared" si="1"/>
        <v>3.5723173640184812E-2</v>
      </c>
      <c r="I21" s="38"/>
    </row>
    <row r="22" spans="1:9" x14ac:dyDescent="0.25">
      <c r="A22" t="s">
        <v>15</v>
      </c>
      <c r="B22" s="8">
        <f>'24-25 Expenditure Summary'!B22</f>
        <v>3983367</v>
      </c>
      <c r="C22" s="8">
        <f>'24-25 Expenditure Summary'!C22</f>
        <v>152.50840384394502</v>
      </c>
      <c r="D22" s="7"/>
      <c r="E22" s="8">
        <f>'24-25 Expenditure Summary'!E22</f>
        <v>4049305</v>
      </c>
      <c r="F22" s="8">
        <f>'24-25 Expenditure Summary'!F22</f>
        <v>156.70684984520125</v>
      </c>
      <c r="G22" s="16">
        <f t="shared" si="1"/>
        <v>2.7529276390252634E-2</v>
      </c>
      <c r="I22" s="38"/>
    </row>
    <row r="23" spans="1:9" x14ac:dyDescent="0.25">
      <c r="A23" t="s">
        <v>16</v>
      </c>
      <c r="B23" s="8">
        <f>'24-25 Expenditure Summary'!B23</f>
        <v>7497467</v>
      </c>
      <c r="C23" s="8">
        <f>'24-25 Expenditure Summary'!C23</f>
        <v>287.05030820475514</v>
      </c>
      <c r="D23" s="7"/>
      <c r="E23" s="8">
        <f>'24-25 Expenditure Summary'!E23</f>
        <v>6259034</v>
      </c>
      <c r="F23" s="8">
        <f>'24-25 Expenditure Summary'!F23</f>
        <v>242.22267801857586</v>
      </c>
      <c r="G23" s="16">
        <f t="shared" si="1"/>
        <v>-0.15616645899646062</v>
      </c>
      <c r="I23" s="38"/>
    </row>
    <row r="24" spans="1:9" x14ac:dyDescent="0.25">
      <c r="A24" s="1" t="s">
        <v>4</v>
      </c>
      <c r="B24" s="10">
        <f>SUM(B18:B23)</f>
        <v>51740133</v>
      </c>
      <c r="C24" s="10">
        <f>SUM(C18:C23)</f>
        <v>1980.9385121941882</v>
      </c>
      <c r="D24" s="7"/>
      <c r="E24" s="10">
        <f>SUM(E18:E23)</f>
        <v>51602319</v>
      </c>
      <c r="F24" s="10">
        <f>SUM(F18:F23)</f>
        <v>1996.9937693498455</v>
      </c>
      <c r="G24" s="18">
        <f t="shared" si="1"/>
        <v>8.1048740568295859E-3</v>
      </c>
      <c r="I24" s="38"/>
    </row>
    <row r="25" spans="1:9" x14ac:dyDescent="0.25">
      <c r="D25" s="7"/>
    </row>
    <row r="26" spans="1:9" x14ac:dyDescent="0.25">
      <c r="A26" s="2" t="s">
        <v>5</v>
      </c>
      <c r="B26" s="11">
        <f>'24-25 Expenditure Summary'!B38</f>
        <v>8196933</v>
      </c>
      <c r="C26" s="11">
        <f>'24-25 Expenditure Summary'!C38</f>
        <v>313.83027680998509</v>
      </c>
      <c r="D26" s="7"/>
      <c r="E26" s="11">
        <f>'24-25 Expenditure Summary'!E38</f>
        <v>8156208</v>
      </c>
      <c r="F26" s="11">
        <f>'24-25 Expenditure Summary'!F38</f>
        <v>315.64272445820438</v>
      </c>
      <c r="G26" s="17">
        <f>(F26-C26)/C26</f>
        <v>5.7752479035560788E-3</v>
      </c>
      <c r="I26" s="38"/>
    </row>
    <row r="27" spans="1:9" x14ac:dyDescent="0.25">
      <c r="D27" s="7"/>
      <c r="I27" s="38"/>
    </row>
    <row r="28" spans="1:9" x14ac:dyDescent="0.25">
      <c r="A28" s="2" t="s">
        <v>6</v>
      </c>
      <c r="D28" s="7"/>
      <c r="I28" s="38"/>
    </row>
    <row r="29" spans="1:9" x14ac:dyDescent="0.25">
      <c r="A29" t="s">
        <v>17</v>
      </c>
      <c r="B29" s="9">
        <f>'24-25 Expenditure Summary'!B41</f>
        <v>9877206</v>
      </c>
      <c r="C29" s="9">
        <f>'24-25 Expenditure Summary'!C41</f>
        <v>378.16172135227231</v>
      </c>
      <c r="D29" s="7"/>
      <c r="E29" s="9">
        <f>'24-25 Expenditure Summary'!E41</f>
        <v>8512559</v>
      </c>
      <c r="F29" s="9">
        <f>'24-25 Expenditure Summary'!F41</f>
        <v>329.43339783281732</v>
      </c>
      <c r="G29" s="16">
        <f>(F29-C29)/C29</f>
        <v>-0.12885577986372307</v>
      </c>
      <c r="I29" s="38"/>
    </row>
    <row r="30" spans="1:9" x14ac:dyDescent="0.25">
      <c r="A30" t="s">
        <v>18</v>
      </c>
      <c r="B30" s="8">
        <f>'24-25 Expenditure Summary'!B42</f>
        <v>23615307</v>
      </c>
      <c r="C30" s="8">
        <f>'24-25 Expenditure Summary'!C42</f>
        <v>904.14284620391288</v>
      </c>
      <c r="D30" s="7"/>
      <c r="E30" s="8">
        <f>'24-25 Expenditure Summary'!E42</f>
        <v>19563593</v>
      </c>
      <c r="F30" s="8">
        <f>'24-25 Expenditure Summary'!F42</f>
        <v>757.10499226006186</v>
      </c>
      <c r="G30" s="16">
        <v>0</v>
      </c>
      <c r="I30" s="38"/>
    </row>
    <row r="31" spans="1:9" x14ac:dyDescent="0.25">
      <c r="A31" t="s">
        <v>19</v>
      </c>
      <c r="B31" s="8">
        <f>'24-25 Expenditure Summary'!B43</f>
        <v>34880488</v>
      </c>
      <c r="C31" s="8">
        <f>'24-25 Expenditure Summary'!C43</f>
        <v>1335.4450017228837</v>
      </c>
      <c r="D31" s="7"/>
      <c r="E31" s="8">
        <f>'24-25 Expenditure Summary'!E43</f>
        <v>34588228</v>
      </c>
      <c r="F31" s="8">
        <f>'24-25 Expenditure Summary'!F43</f>
        <v>1338.5537151702786</v>
      </c>
      <c r="G31" s="16">
        <f t="shared" ref="G31:G33" si="2">(F31-C31)/C31</f>
        <v>2.3278483527095733E-3</v>
      </c>
      <c r="I31" s="38"/>
    </row>
    <row r="32" spans="1:9" x14ac:dyDescent="0.25">
      <c r="A32" t="s">
        <v>20</v>
      </c>
      <c r="B32" s="8">
        <f>'24-25 Expenditure Summary'!B44</f>
        <v>6762631</v>
      </c>
      <c r="C32" s="8">
        <f>'24-25 Expenditure Summary'!C44</f>
        <v>258.91615299207473</v>
      </c>
      <c r="D32" s="7"/>
      <c r="E32" s="8">
        <f>'24-25 Expenditure Summary'!E44</f>
        <v>6825710</v>
      </c>
      <c r="F32" s="8">
        <f>'24-25 Expenditure Summary'!F44</f>
        <v>264.15286377708981</v>
      </c>
      <c r="G32" s="16">
        <f t="shared" si="2"/>
        <v>2.0225508236928615E-2</v>
      </c>
      <c r="I32" s="38"/>
    </row>
    <row r="33" spans="1:9" x14ac:dyDescent="0.25">
      <c r="A33" t="s">
        <v>21</v>
      </c>
      <c r="B33" s="8">
        <f>'24-25 Expenditure Summary'!B45</f>
        <v>8053736</v>
      </c>
      <c r="C33" s="8">
        <f>'24-25 Expenditure Summary'!C45</f>
        <v>308.34779279451737</v>
      </c>
      <c r="D33" s="7"/>
      <c r="E33" s="8">
        <f>'24-25 Expenditure Summary'!E45</f>
        <v>8129683</v>
      </c>
      <c r="F33" s="8">
        <f>'24-25 Expenditure Summary'!F45</f>
        <v>314.61621517027862</v>
      </c>
      <c r="G33" s="16">
        <f t="shared" si="2"/>
        <v>2.0329065173294483E-2</v>
      </c>
      <c r="I33" s="38"/>
    </row>
    <row r="34" spans="1:9" x14ac:dyDescent="0.25">
      <c r="A34" s="1" t="s">
        <v>22</v>
      </c>
      <c r="B34" s="10">
        <f>SUM(B29:B33)</f>
        <v>83189368</v>
      </c>
      <c r="C34" s="10">
        <f>SUM(C29:C33)</f>
        <v>3185.0135150656611</v>
      </c>
      <c r="D34" s="7"/>
      <c r="E34" s="10">
        <f>SUM(E29:E33)</f>
        <v>77619773</v>
      </c>
      <c r="F34" s="10">
        <f>SUM(F29:F33)</f>
        <v>3003.8611842105261</v>
      </c>
      <c r="G34" s="18">
        <f>(F34-C34)/C34</f>
        <v>-5.6876471637640896E-2</v>
      </c>
      <c r="I34" s="38"/>
    </row>
    <row r="35" spans="1:9" x14ac:dyDescent="0.25">
      <c r="D35" s="7"/>
      <c r="I35" s="38"/>
    </row>
    <row r="36" spans="1:9" x14ac:dyDescent="0.25">
      <c r="A36" s="2" t="s">
        <v>23</v>
      </c>
      <c r="B36" s="11">
        <f>'24-25 Expenditure Summary'!B48</f>
        <v>44101600</v>
      </c>
      <c r="C36" s="11">
        <f>'24-25 Expenditure Summary'!C48</f>
        <v>1688.4873080898963</v>
      </c>
      <c r="D36" s="7"/>
      <c r="E36" s="11">
        <f>'24-25 Expenditure Summary'!E48</f>
        <v>42048700</v>
      </c>
      <c r="F36" s="11">
        <f>'24-25 Expenditure Summary'!F48</f>
        <v>1627.2716718266254</v>
      </c>
      <c r="G36" s="16">
        <f>(42-44)/44</f>
        <v>-4.5454545454545456E-2</v>
      </c>
      <c r="I36" s="38"/>
    </row>
    <row r="37" spans="1:9" x14ac:dyDescent="0.25">
      <c r="D37" s="7"/>
      <c r="I37" s="38"/>
    </row>
    <row r="38" spans="1:9" x14ac:dyDescent="0.25">
      <c r="A38" s="2" t="s">
        <v>24</v>
      </c>
      <c r="D38" s="7"/>
      <c r="I38" s="38"/>
    </row>
    <row r="39" spans="1:9" x14ac:dyDescent="0.25">
      <c r="A39" t="s">
        <v>25</v>
      </c>
      <c r="B39" s="9">
        <f>'24-25 Expenditure Summary'!B51</f>
        <v>4009316</v>
      </c>
      <c r="C39" s="9">
        <f>'24-25 Expenditure Summary'!C51</f>
        <v>153.50189517209694</v>
      </c>
      <c r="D39" s="7"/>
      <c r="E39" s="9">
        <f>'24-25 Expenditure Summary'!E51</f>
        <v>4290158</v>
      </c>
      <c r="F39" s="9">
        <f>'24-25 Expenditure Summary'!F51</f>
        <v>166.02778637770899</v>
      </c>
      <c r="G39" s="16">
        <f>(F39-C39)/C39</f>
        <v>8.1600889627901935E-2</v>
      </c>
      <c r="I39" s="38"/>
    </row>
    <row r="40" spans="1:9" x14ac:dyDescent="0.25">
      <c r="A40" t="s">
        <v>26</v>
      </c>
      <c r="B40" s="8">
        <f>'24-25 Expenditure Summary'!B52</f>
        <v>7814811</v>
      </c>
      <c r="C40" s="8">
        <f>'24-25 Expenditure Summary'!C52</f>
        <v>299.20023737509092</v>
      </c>
      <c r="D40" s="7"/>
      <c r="E40" s="8">
        <f>'24-25 Expenditure Summary'!E52</f>
        <v>3909519</v>
      </c>
      <c r="F40" s="8">
        <f>'24-25 Expenditure Summary'!F52</f>
        <v>151.29717492260062</v>
      </c>
      <c r="G40" s="16">
        <v>0</v>
      </c>
      <c r="I40" s="38"/>
    </row>
    <row r="41" spans="1:9" x14ac:dyDescent="0.25">
      <c r="A41" t="s">
        <v>46</v>
      </c>
      <c r="B41" s="8">
        <f>'24-25 Expenditure Summary'!B53</f>
        <v>0</v>
      </c>
      <c r="C41" s="8">
        <f>'24-25 Expenditure Summary'!C53</f>
        <v>0</v>
      </c>
      <c r="D41" s="7"/>
      <c r="E41" s="8">
        <f>'24-25 Expenditure Summary'!E53</f>
        <v>0</v>
      </c>
      <c r="F41" s="8">
        <f>'24-25 Expenditure Summary'!F53</f>
        <v>0</v>
      </c>
      <c r="G41" s="16">
        <v>0</v>
      </c>
      <c r="I41" s="38"/>
    </row>
    <row r="42" spans="1:9" x14ac:dyDescent="0.25">
      <c r="A42" t="s">
        <v>27</v>
      </c>
      <c r="B42" s="8">
        <f>'24-25 Expenditure Summary'!B54</f>
        <v>477130</v>
      </c>
      <c r="C42" s="8">
        <f>'24-25 Expenditure Summary'!C54</f>
        <v>18.267544699261073</v>
      </c>
      <c r="D42" s="7"/>
      <c r="E42" s="8">
        <f>'24-25 Expenditure Summary'!E54</f>
        <v>496703</v>
      </c>
      <c r="F42" s="8">
        <f>'24-25 Expenditure Summary'!F54</f>
        <v>19.222252321981426</v>
      </c>
      <c r="G42" s="16">
        <v>0</v>
      </c>
      <c r="I42" s="38"/>
    </row>
    <row r="43" spans="1:9" x14ac:dyDescent="0.25">
      <c r="A43" s="1" t="s">
        <v>28</v>
      </c>
      <c r="B43" s="10">
        <f>SUM(B39:B42)</f>
        <v>12301257</v>
      </c>
      <c r="C43" s="10">
        <f>SUM(C39:C42)</f>
        <v>470.9696772464489</v>
      </c>
      <c r="D43" s="7"/>
      <c r="E43" s="10">
        <f>SUM(E39:E42)</f>
        <v>8696380</v>
      </c>
      <c r="F43" s="10">
        <f>SUM(F39:F42)</f>
        <v>336.54721362229105</v>
      </c>
      <c r="G43" s="18">
        <f>(F43-C43)/C43</f>
        <v>-0.28541638691065302</v>
      </c>
      <c r="I43" s="38"/>
    </row>
    <row r="44" spans="1:9" x14ac:dyDescent="0.25">
      <c r="D44" s="7"/>
      <c r="I44" s="38"/>
    </row>
    <row r="45" spans="1:9" ht="15.75" thickBot="1" x14ac:dyDescent="0.3">
      <c r="A45" s="1" t="s">
        <v>29</v>
      </c>
      <c r="B45" s="12">
        <f>B15+B24+B26+B34+B36+B43-2</f>
        <v>375971785</v>
      </c>
      <c r="C45" s="12">
        <f>C15+C24+C26+C34+C36+C43</f>
        <v>14394.570504230636</v>
      </c>
      <c r="D45" s="7"/>
      <c r="E45" s="12">
        <f>E15+E24+E26+E34+E36+E43</f>
        <v>382845878</v>
      </c>
      <c r="F45" s="12">
        <f>F15+F24+F26+F34+F36+F43</f>
        <v>14816.016950464396</v>
      </c>
      <c r="G45" s="19">
        <f>(F45-C45)/C45</f>
        <v>2.9278153600338048E-2</v>
      </c>
      <c r="I45" s="38"/>
    </row>
    <row r="46" spans="1:9" ht="15.75" thickTop="1" x14ac:dyDescent="0.25">
      <c r="A46" t="s">
        <v>30</v>
      </c>
      <c r="C46" s="8">
        <f>'24-25 Expenditure Summary'!C58</f>
        <v>26119</v>
      </c>
      <c r="D46" s="7"/>
      <c r="F46" s="8">
        <f>'24-25 Expenditure Summary'!F58</f>
        <v>25840</v>
      </c>
      <c r="I46" s="38"/>
    </row>
    <row r="48" spans="1:9" x14ac:dyDescent="0.25">
      <c r="B48" s="13" t="s">
        <v>35</v>
      </c>
    </row>
    <row r="49" spans="2:2" x14ac:dyDescent="0.25">
      <c r="B49" s="13" t="str">
        <f>'24-25 Expenditure Summary'!B61</f>
        <v>held at 5:30 pm on Thursday August 26, 2025, at the Dr. Susan J. Simpson Education Center.</v>
      </c>
    </row>
    <row r="50" spans="2:2" x14ac:dyDescent="0.25">
      <c r="B50" s="13" t="s">
        <v>36</v>
      </c>
    </row>
  </sheetData>
  <mergeCells count="5">
    <mergeCell ref="A1:F1"/>
    <mergeCell ref="A2:F2"/>
    <mergeCell ref="A3:F3"/>
    <mergeCell ref="B7:C7"/>
    <mergeCell ref="E7:F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50"/>
  <sheetViews>
    <sheetView topLeftCell="A4" workbookViewId="0">
      <selection activeCell="E30" sqref="E30"/>
    </sheetView>
  </sheetViews>
  <sheetFormatPr defaultRowHeight="15" x14ac:dyDescent="0.25"/>
  <cols>
    <col min="1" max="1" width="45.5703125" customWidth="1"/>
    <col min="2" max="3" width="20.5703125" customWidth="1"/>
    <col min="4" max="4" width="4.42578125" customWidth="1"/>
    <col min="5" max="6" width="20.5703125" customWidth="1"/>
  </cols>
  <sheetData>
    <row r="1" spans="1:7" ht="21" x14ac:dyDescent="0.35">
      <c r="A1" s="60" t="s">
        <v>45</v>
      </c>
      <c r="B1" s="60"/>
      <c r="C1" s="60"/>
      <c r="D1" s="60"/>
      <c r="E1" s="60"/>
      <c r="F1" s="60"/>
    </row>
    <row r="2" spans="1:7" ht="21" x14ac:dyDescent="0.35">
      <c r="A2" s="60" t="str">
        <f>'23-24 Expenditure Summary'!A2:F2</f>
        <v>2023-2024 Budget Summary Report</v>
      </c>
      <c r="B2" s="60"/>
      <c r="C2" s="60"/>
      <c r="D2" s="60"/>
      <c r="E2" s="60"/>
      <c r="F2" s="60"/>
    </row>
    <row r="3" spans="1:7" ht="21" x14ac:dyDescent="0.35">
      <c r="A3" s="60" t="s">
        <v>37</v>
      </c>
      <c r="B3" s="60"/>
      <c r="C3" s="60"/>
      <c r="D3" s="60"/>
      <c r="E3" s="60"/>
      <c r="F3" s="60"/>
    </row>
    <row r="7" spans="1:7" x14ac:dyDescent="0.25">
      <c r="B7" s="62" t="str">
        <f>'23-24 Expenditure Summary'!B7:C7</f>
        <v>2022-2023</v>
      </c>
      <c r="C7" s="63"/>
      <c r="D7" s="7"/>
      <c r="E7" s="62" t="str">
        <f>'23-24 Expenditure Summary'!E7:F7</f>
        <v>2023-2024</v>
      </c>
      <c r="F7" s="64"/>
    </row>
    <row r="8" spans="1:7" x14ac:dyDescent="0.25">
      <c r="B8" s="3" t="s">
        <v>31</v>
      </c>
      <c r="C8" s="4" t="s">
        <v>31</v>
      </c>
      <c r="D8" s="7"/>
      <c r="E8" s="3" t="s">
        <v>32</v>
      </c>
      <c r="F8" s="4" t="s">
        <v>32</v>
      </c>
      <c r="G8" s="3" t="s">
        <v>40</v>
      </c>
    </row>
    <row r="9" spans="1:7" x14ac:dyDescent="0.25">
      <c r="B9" s="5" t="s">
        <v>32</v>
      </c>
      <c r="C9" s="6" t="s">
        <v>33</v>
      </c>
      <c r="D9" s="7"/>
      <c r="E9" s="5" t="s">
        <v>29</v>
      </c>
      <c r="F9" s="6" t="s">
        <v>34</v>
      </c>
      <c r="G9" s="5" t="s">
        <v>41</v>
      </c>
    </row>
    <row r="10" spans="1:7" x14ac:dyDescent="0.25">
      <c r="A10" s="2" t="s">
        <v>1</v>
      </c>
      <c r="D10" s="7"/>
    </row>
    <row r="11" spans="1:7" x14ac:dyDescent="0.25">
      <c r="A11" t="s">
        <v>7</v>
      </c>
      <c r="B11" s="9">
        <f>'22-23 Expenditure Summary'!B81</f>
        <v>0</v>
      </c>
      <c r="C11" s="9">
        <f>'22-23 Expenditure Summary'!C81</f>
        <v>0</v>
      </c>
      <c r="D11" s="7"/>
      <c r="E11" s="9">
        <f>'22-23 Expenditure Summary'!E81</f>
        <v>0</v>
      </c>
      <c r="F11" s="9">
        <f>'22-23 Expenditure Summary'!F81</f>
        <v>0</v>
      </c>
      <c r="G11" s="16">
        <v>0</v>
      </c>
    </row>
    <row r="12" spans="1:7" x14ac:dyDescent="0.25">
      <c r="A12" t="s">
        <v>8</v>
      </c>
      <c r="B12" s="8">
        <f>'22-23 Expenditure Summary'!B82</f>
        <v>0</v>
      </c>
      <c r="C12" s="8">
        <f>'22-23 Expenditure Summary'!C82</f>
        <v>0</v>
      </c>
      <c r="D12" s="7"/>
      <c r="E12" s="8">
        <f>'22-23 Expenditure Summary'!E82</f>
        <v>0</v>
      </c>
      <c r="F12" s="8">
        <f>'22-23 Expenditure Summary'!F82</f>
        <v>0</v>
      </c>
      <c r="G12" s="16">
        <v>0</v>
      </c>
    </row>
    <row r="13" spans="1:7" x14ac:dyDescent="0.25">
      <c r="A13" t="s">
        <v>9</v>
      </c>
      <c r="B13" s="8">
        <f>'22-23 Expenditure Summary'!B83</f>
        <v>0</v>
      </c>
      <c r="C13" s="8">
        <f>'22-23 Expenditure Summary'!C83</f>
        <v>0</v>
      </c>
      <c r="D13" s="7"/>
      <c r="E13" s="8">
        <f>'22-23 Expenditure Summary'!E83</f>
        <v>0</v>
      </c>
      <c r="F13" s="8">
        <f>'22-23 Expenditure Summary'!F83</f>
        <v>0</v>
      </c>
      <c r="G13" s="16">
        <v>0</v>
      </c>
    </row>
    <row r="14" spans="1:7" x14ac:dyDescent="0.25">
      <c r="A14" t="s">
        <v>10</v>
      </c>
      <c r="B14" s="8">
        <f>'22-23 Expenditure Summary'!B84</f>
        <v>0</v>
      </c>
      <c r="C14" s="8">
        <f>'22-23 Expenditure Summary'!C84</f>
        <v>0</v>
      </c>
      <c r="D14" s="7"/>
      <c r="E14" s="8">
        <f>'22-23 Expenditure Summary'!E84</f>
        <v>0</v>
      </c>
      <c r="F14" s="8">
        <f>'22-23 Expenditure Summary'!F84</f>
        <v>0</v>
      </c>
      <c r="G14" s="16">
        <v>0</v>
      </c>
    </row>
    <row r="15" spans="1:7" x14ac:dyDescent="0.25">
      <c r="A15" s="1" t="s">
        <v>2</v>
      </c>
      <c r="B15" s="10">
        <f>SUM(B11:B14)</f>
        <v>0</v>
      </c>
      <c r="C15" s="10">
        <f>SUM(C11:C14)</f>
        <v>0</v>
      </c>
      <c r="D15" s="7"/>
      <c r="E15" s="10">
        <f>SUM(E11:E14)</f>
        <v>0</v>
      </c>
      <c r="F15" s="10">
        <f>SUM(F11:F14)</f>
        <v>0</v>
      </c>
      <c r="G15" s="18">
        <v>0</v>
      </c>
    </row>
    <row r="16" spans="1:7" x14ac:dyDescent="0.25">
      <c r="D16" s="7"/>
      <c r="G16" s="16"/>
    </row>
    <row r="17" spans="1:7" x14ac:dyDescent="0.25">
      <c r="A17" s="2" t="s">
        <v>3</v>
      </c>
      <c r="D17" s="7"/>
      <c r="G17" s="16"/>
    </row>
    <row r="18" spans="1:7" x14ac:dyDescent="0.25">
      <c r="A18" t="s">
        <v>11</v>
      </c>
      <c r="B18" s="9">
        <f>'22-23 Expenditure Summary'!B88</f>
        <v>0</v>
      </c>
      <c r="C18" s="9">
        <f>'22-23 Expenditure Summary'!C88</f>
        <v>0</v>
      </c>
      <c r="D18" s="7"/>
      <c r="E18" s="9">
        <f>'22-23 Expenditure Summary'!E88</f>
        <v>0</v>
      </c>
      <c r="F18" s="9">
        <f>'22-23 Expenditure Summary'!F88</f>
        <v>0</v>
      </c>
      <c r="G18" s="16">
        <v>0</v>
      </c>
    </row>
    <row r="19" spans="1:7" x14ac:dyDescent="0.25">
      <c r="A19" t="s">
        <v>12</v>
      </c>
      <c r="B19" s="8">
        <f>'22-23 Expenditure Summary'!B89</f>
        <v>0</v>
      </c>
      <c r="C19" s="8">
        <f>'22-23 Expenditure Summary'!C89</f>
        <v>0</v>
      </c>
      <c r="D19" s="7"/>
      <c r="E19" s="8">
        <f>'22-23 Expenditure Summary'!E89</f>
        <v>0</v>
      </c>
      <c r="F19" s="8">
        <f>'22-23 Expenditure Summary'!F89</f>
        <v>0</v>
      </c>
      <c r="G19" s="16">
        <v>0</v>
      </c>
    </row>
    <row r="20" spans="1:7" x14ac:dyDescent="0.25">
      <c r="A20" t="s">
        <v>13</v>
      </c>
      <c r="B20" s="8">
        <f>'22-23 Expenditure Summary'!B90</f>
        <v>0</v>
      </c>
      <c r="C20" s="8">
        <f>'22-23 Expenditure Summary'!C90</f>
        <v>0</v>
      </c>
      <c r="D20" s="7"/>
      <c r="E20" s="8">
        <f>'22-23 Expenditure Summary'!E90</f>
        <v>0</v>
      </c>
      <c r="F20" s="8">
        <f>'22-23 Expenditure Summary'!F90</f>
        <v>0</v>
      </c>
      <c r="G20" s="16">
        <v>0</v>
      </c>
    </row>
    <row r="21" spans="1:7" x14ac:dyDescent="0.25">
      <c r="A21" t="s">
        <v>14</v>
      </c>
      <c r="B21" s="8">
        <f>'22-23 Expenditure Summary'!B91</f>
        <v>0</v>
      </c>
      <c r="C21" s="8">
        <f>'22-23 Expenditure Summary'!C91</f>
        <v>0</v>
      </c>
      <c r="D21" s="7"/>
      <c r="E21" s="8">
        <f>'22-23 Expenditure Summary'!E91</f>
        <v>0</v>
      </c>
      <c r="F21" s="8">
        <f>'22-23 Expenditure Summary'!F91</f>
        <v>0</v>
      </c>
      <c r="G21" s="16">
        <v>0</v>
      </c>
    </row>
    <row r="22" spans="1:7" x14ac:dyDescent="0.25">
      <c r="A22" t="s">
        <v>15</v>
      </c>
      <c r="B22" s="8">
        <f>'22-23 Expenditure Summary'!B92</f>
        <v>0</v>
      </c>
      <c r="C22" s="8">
        <f>'22-23 Expenditure Summary'!C92</f>
        <v>0</v>
      </c>
      <c r="D22" s="7"/>
      <c r="E22" s="8">
        <f>'22-23 Expenditure Summary'!E92</f>
        <v>0</v>
      </c>
      <c r="F22" s="8">
        <f>'22-23 Expenditure Summary'!F92</f>
        <v>0</v>
      </c>
      <c r="G22" s="16">
        <v>0</v>
      </c>
    </row>
    <row r="23" spans="1:7" x14ac:dyDescent="0.25">
      <c r="A23" t="s">
        <v>16</v>
      </c>
      <c r="B23" s="8">
        <f>'22-23 Expenditure Summary'!B93</f>
        <v>0</v>
      </c>
      <c r="C23" s="8">
        <f>'22-23 Expenditure Summary'!C93</f>
        <v>0</v>
      </c>
      <c r="D23" s="7"/>
      <c r="E23" s="8">
        <f>'22-23 Expenditure Summary'!E93</f>
        <v>0</v>
      </c>
      <c r="F23" s="8">
        <f>'22-23 Expenditure Summary'!F93</f>
        <v>0</v>
      </c>
      <c r="G23" s="16">
        <v>0</v>
      </c>
    </row>
    <row r="24" spans="1:7" x14ac:dyDescent="0.25">
      <c r="A24" s="1" t="s">
        <v>4</v>
      </c>
      <c r="B24" s="10">
        <f>SUM(B18:B23)</f>
        <v>0</v>
      </c>
      <c r="C24" s="10">
        <f>SUM(C18:C23)</f>
        <v>0</v>
      </c>
      <c r="D24" s="7"/>
      <c r="E24" s="10">
        <f>SUM(E18:E23)</f>
        <v>0</v>
      </c>
      <c r="F24" s="10">
        <f>SUM(F18:F23)</f>
        <v>0</v>
      </c>
      <c r="G24" s="18">
        <v>0</v>
      </c>
    </row>
    <row r="25" spans="1:7" x14ac:dyDescent="0.25">
      <c r="D25" s="7"/>
      <c r="G25" s="16"/>
    </row>
    <row r="26" spans="1:7" x14ac:dyDescent="0.25">
      <c r="A26" s="2" t="s">
        <v>5</v>
      </c>
      <c r="B26" s="11">
        <f>'22-23 Expenditure Summary'!B96</f>
        <v>0</v>
      </c>
      <c r="C26" s="11">
        <f>'22-23 Expenditure Summary'!C96</f>
        <v>0</v>
      </c>
      <c r="D26" s="7"/>
      <c r="E26" s="11">
        <f>'22-23 Expenditure Summary'!E96</f>
        <v>0</v>
      </c>
      <c r="F26" s="11">
        <f>'22-23 Expenditure Summary'!F96</f>
        <v>0</v>
      </c>
      <c r="G26" s="17">
        <v>0</v>
      </c>
    </row>
    <row r="27" spans="1:7" x14ac:dyDescent="0.25">
      <c r="D27" s="7"/>
      <c r="G27" s="16"/>
    </row>
    <row r="28" spans="1:7" x14ac:dyDescent="0.25">
      <c r="A28" s="2" t="s">
        <v>6</v>
      </c>
      <c r="D28" s="7"/>
      <c r="G28" s="16"/>
    </row>
    <row r="29" spans="1:7" x14ac:dyDescent="0.25">
      <c r="A29" t="s">
        <v>17</v>
      </c>
      <c r="B29" s="9">
        <f>'22-23 Expenditure Summary'!B99</f>
        <v>0</v>
      </c>
      <c r="C29" s="9">
        <f>'22-23 Expenditure Summary'!C99</f>
        <v>0</v>
      </c>
      <c r="D29" s="7"/>
      <c r="E29" s="9">
        <f>'22-23 Expenditure Summary'!E99</f>
        <v>0</v>
      </c>
      <c r="F29" s="9">
        <f>'22-23 Expenditure Summary'!F99</f>
        <v>0</v>
      </c>
      <c r="G29" s="16">
        <v>0</v>
      </c>
    </row>
    <row r="30" spans="1:7" x14ac:dyDescent="0.25">
      <c r="A30" t="s">
        <v>18</v>
      </c>
      <c r="B30" s="8">
        <f>'22-23 Expenditure Summary'!B100</f>
        <v>18155739</v>
      </c>
      <c r="C30" s="8">
        <f>'22-23 Expenditure Summary'!C100</f>
        <v>630.62657172629383</v>
      </c>
      <c r="D30" s="7"/>
      <c r="E30" s="8">
        <f>'22-23 Expenditure Summary'!E100</f>
        <v>18752714</v>
      </c>
      <c r="F30" s="8">
        <f>'22-23 Expenditure Summary'!F100</f>
        <v>691.98206642066418</v>
      </c>
      <c r="G30" s="16">
        <f>(F30-C30)/C30</f>
        <v>9.7292910646651312E-2</v>
      </c>
    </row>
    <row r="31" spans="1:7" x14ac:dyDescent="0.25">
      <c r="A31" t="s">
        <v>19</v>
      </c>
      <c r="B31" s="8">
        <f>'22-23 Expenditure Summary'!B101</f>
        <v>0</v>
      </c>
      <c r="C31" s="8">
        <f>'22-23 Expenditure Summary'!C101</f>
        <v>0</v>
      </c>
      <c r="D31" s="7"/>
      <c r="E31" s="8">
        <f>'22-23 Expenditure Summary'!E101</f>
        <v>0</v>
      </c>
      <c r="F31" s="8">
        <f>'22-23 Expenditure Summary'!F101</f>
        <v>0</v>
      </c>
      <c r="G31" s="16">
        <v>0</v>
      </c>
    </row>
    <row r="32" spans="1:7" x14ac:dyDescent="0.25">
      <c r="A32" t="s">
        <v>20</v>
      </c>
      <c r="B32" s="8">
        <f>'22-23 Expenditure Summary'!B102</f>
        <v>0</v>
      </c>
      <c r="C32" s="8">
        <f>'22-23 Expenditure Summary'!C102</f>
        <v>0</v>
      </c>
      <c r="D32" s="7"/>
      <c r="E32" s="8">
        <f>'22-23 Expenditure Summary'!E102</f>
        <v>0</v>
      </c>
      <c r="F32" s="8">
        <f>'22-23 Expenditure Summary'!F102</f>
        <v>0</v>
      </c>
      <c r="G32" s="16">
        <v>0</v>
      </c>
    </row>
    <row r="33" spans="1:9" x14ac:dyDescent="0.25">
      <c r="A33" t="s">
        <v>21</v>
      </c>
      <c r="B33" s="8">
        <f>'22-23 Expenditure Summary'!B103</f>
        <v>0</v>
      </c>
      <c r="C33" s="8">
        <f>'22-23 Expenditure Summary'!C103</f>
        <v>0</v>
      </c>
      <c r="D33" s="7"/>
      <c r="E33" s="8">
        <f>'22-23 Expenditure Summary'!E103</f>
        <v>0</v>
      </c>
      <c r="F33" s="8">
        <f>'22-23 Expenditure Summary'!F103</f>
        <v>0</v>
      </c>
      <c r="G33" s="16">
        <v>0</v>
      </c>
    </row>
    <row r="34" spans="1:9" x14ac:dyDescent="0.25">
      <c r="A34" s="1" t="s">
        <v>22</v>
      </c>
      <c r="B34" s="10">
        <f>SUM(B29:B33)</f>
        <v>18155739</v>
      </c>
      <c r="C34" s="10">
        <f>SUM(C29:C33)</f>
        <v>630.62657172629383</v>
      </c>
      <c r="D34" s="7"/>
      <c r="E34" s="10">
        <f>SUM(E29:E33)</f>
        <v>18752714</v>
      </c>
      <c r="F34" s="10">
        <f>SUM(F29:F33)</f>
        <v>691.98206642066418</v>
      </c>
      <c r="G34" s="18">
        <f>(F34-C34)/C34</f>
        <v>9.7292910646651312E-2</v>
      </c>
      <c r="I34" s="38"/>
    </row>
    <row r="35" spans="1:9" x14ac:dyDescent="0.25">
      <c r="D35" s="7"/>
      <c r="G35" s="16"/>
    </row>
    <row r="36" spans="1:9" x14ac:dyDescent="0.25">
      <c r="A36" s="2" t="s">
        <v>23</v>
      </c>
      <c r="B36" s="11">
        <f>'22-23 Expenditure Summary'!B106</f>
        <v>0</v>
      </c>
      <c r="C36" s="11">
        <f>'22-23 Expenditure Summary'!C106</f>
        <v>0</v>
      </c>
      <c r="D36" s="7"/>
      <c r="E36" s="11">
        <f>'22-23 Expenditure Summary'!E106</f>
        <v>0</v>
      </c>
      <c r="F36" s="11">
        <f>'22-23 Expenditure Summary'!F106</f>
        <v>0</v>
      </c>
      <c r="G36" s="17">
        <v>0</v>
      </c>
    </row>
    <row r="37" spans="1:9" x14ac:dyDescent="0.25">
      <c r="D37" s="7"/>
      <c r="G37" s="16"/>
    </row>
    <row r="38" spans="1:9" x14ac:dyDescent="0.25">
      <c r="A38" s="2" t="s">
        <v>24</v>
      </c>
      <c r="D38" s="7"/>
      <c r="G38" s="16"/>
    </row>
    <row r="39" spans="1:9" x14ac:dyDescent="0.25">
      <c r="A39" t="s">
        <v>25</v>
      </c>
      <c r="B39" s="9">
        <f>'22-23 Expenditure Summary'!B109</f>
        <v>0</v>
      </c>
      <c r="C39" s="9">
        <f>'22-23 Expenditure Summary'!C109</f>
        <v>0</v>
      </c>
      <c r="D39" s="7"/>
      <c r="E39" s="9">
        <f>'22-23 Expenditure Summary'!E109</f>
        <v>0</v>
      </c>
      <c r="F39" s="9">
        <f>'22-23 Expenditure Summary'!F109</f>
        <v>0</v>
      </c>
      <c r="G39" s="16">
        <v>0</v>
      </c>
    </row>
    <row r="40" spans="1:9" x14ac:dyDescent="0.25">
      <c r="A40" t="s">
        <v>26</v>
      </c>
      <c r="B40" s="8">
        <f>'22-23 Expenditure Summary'!B110</f>
        <v>0</v>
      </c>
      <c r="C40" s="8">
        <f>'22-23 Expenditure Summary'!C110</f>
        <v>0</v>
      </c>
      <c r="D40" s="7"/>
      <c r="E40" s="8">
        <f>'22-23 Expenditure Summary'!E110</f>
        <v>0</v>
      </c>
      <c r="F40" s="8">
        <f>'22-23 Expenditure Summary'!F110</f>
        <v>0</v>
      </c>
      <c r="G40" s="16">
        <v>0</v>
      </c>
    </row>
    <row r="41" spans="1:9" x14ac:dyDescent="0.25">
      <c r="A41" t="s">
        <v>46</v>
      </c>
      <c r="B41" s="8">
        <f>'22-23 Expenditure Summary'!B111</f>
        <v>0</v>
      </c>
      <c r="C41" s="8">
        <f>'22-23 Expenditure Summary'!C111</f>
        <v>0</v>
      </c>
      <c r="D41" s="7"/>
      <c r="E41" s="8">
        <f>'22-23 Expenditure Summary'!E111</f>
        <v>0</v>
      </c>
      <c r="F41" s="8">
        <f>'22-23 Expenditure Summary'!F111</f>
        <v>0</v>
      </c>
      <c r="G41" s="16">
        <v>0</v>
      </c>
    </row>
    <row r="42" spans="1:9" x14ac:dyDescent="0.25">
      <c r="A42" t="s">
        <v>27</v>
      </c>
      <c r="B42" s="8">
        <f>'22-23 Expenditure Summary'!B112</f>
        <v>0</v>
      </c>
      <c r="C42" s="8">
        <f>'22-23 Expenditure Summary'!C112</f>
        <v>0</v>
      </c>
      <c r="D42" s="7"/>
      <c r="E42" s="8">
        <f>'22-23 Expenditure Summary'!E112</f>
        <v>0</v>
      </c>
      <c r="F42" s="8">
        <f>'22-23 Expenditure Summary'!F112</f>
        <v>0</v>
      </c>
      <c r="G42" s="16">
        <v>0</v>
      </c>
    </row>
    <row r="43" spans="1:9" x14ac:dyDescent="0.25">
      <c r="A43" s="1" t="s">
        <v>28</v>
      </c>
      <c r="B43" s="10">
        <f>SUM(B39:B42)</f>
        <v>0</v>
      </c>
      <c r="C43" s="10">
        <f>SUM(C39:C42)</f>
        <v>0</v>
      </c>
      <c r="D43" s="7"/>
      <c r="E43" s="10">
        <f>SUM(E39:E42)</f>
        <v>0</v>
      </c>
      <c r="F43" s="10">
        <f>SUM(F39:F42)</f>
        <v>0</v>
      </c>
      <c r="G43" s="18">
        <v>0</v>
      </c>
    </row>
    <row r="44" spans="1:9" x14ac:dyDescent="0.25">
      <c r="D44" s="7"/>
      <c r="G44" s="16"/>
    </row>
    <row r="45" spans="1:9" ht="15.75" thickBot="1" x14ac:dyDescent="0.3">
      <c r="A45" s="1" t="s">
        <v>29</v>
      </c>
      <c r="B45" s="12">
        <f>B15+B24+B26+B34+B36+B43</f>
        <v>18155739</v>
      </c>
      <c r="C45" s="12">
        <f>C15+C24+C26+C34+C36+C43</f>
        <v>630.62657172629383</v>
      </c>
      <c r="D45" s="7"/>
      <c r="E45" s="12">
        <f>E15+E24+E26+E34+E36+E43</f>
        <v>18752714</v>
      </c>
      <c r="F45" s="12">
        <f>F15+F24+F26+F34+F36+F43</f>
        <v>691.98206642066418</v>
      </c>
      <c r="G45" s="19">
        <f>(F45-C45)/C45</f>
        <v>9.7292910646651312E-2</v>
      </c>
    </row>
    <row r="46" spans="1:9" ht="15.75" thickTop="1" x14ac:dyDescent="0.25">
      <c r="A46" t="s">
        <v>30</v>
      </c>
      <c r="C46" s="8">
        <f>'22-23 Expenditure Summary'!C116</f>
        <v>28790</v>
      </c>
      <c r="D46" s="7"/>
      <c r="F46" s="8">
        <f>'22-23 Expenditure Summary'!F116</f>
        <v>27100</v>
      </c>
    </row>
    <row r="48" spans="1:9" x14ac:dyDescent="0.25">
      <c r="B48" s="13" t="s">
        <v>35</v>
      </c>
    </row>
    <row r="49" spans="2:2" x14ac:dyDescent="0.25">
      <c r="B49" s="13" t="str">
        <f>'23-24 Expenditure Summary'!B61</f>
        <v>held at 5:30 pm on Thursday August 24 ,2023, at the Dr. Susan J. Simpson Education Center.</v>
      </c>
    </row>
    <row r="50" spans="2:2" x14ac:dyDescent="0.25">
      <c r="B50" s="13" t="s">
        <v>36</v>
      </c>
    </row>
  </sheetData>
  <mergeCells count="5">
    <mergeCell ref="A1:F1"/>
    <mergeCell ref="A2:F2"/>
    <mergeCell ref="A3:F3"/>
    <mergeCell ref="B7:C7"/>
    <mergeCell ref="E7:F7"/>
  </mergeCells>
  <printOptions horizontalCentered="1"/>
  <pageMargins left="0.7" right="0.7" top="0.75" bottom="0.75" header="0.3" footer="0.3"/>
  <pageSetup scale="6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BCBE7-C4FD-4A49-84CB-04278424F06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50"/>
  <sheetViews>
    <sheetView topLeftCell="A8" workbookViewId="0">
      <selection activeCell="B36" sqref="B36"/>
    </sheetView>
  </sheetViews>
  <sheetFormatPr defaultRowHeight="15" x14ac:dyDescent="0.25"/>
  <cols>
    <col min="1" max="1" width="45.5703125" customWidth="1"/>
    <col min="2" max="3" width="20.5703125" customWidth="1"/>
    <col min="4" max="4" width="4.42578125" customWidth="1"/>
    <col min="5" max="6" width="20.5703125" customWidth="1"/>
  </cols>
  <sheetData>
    <row r="1" spans="1:7" ht="21" x14ac:dyDescent="0.35">
      <c r="A1" s="60" t="s">
        <v>45</v>
      </c>
      <c r="B1" s="60"/>
      <c r="C1" s="60"/>
      <c r="D1" s="60"/>
      <c r="E1" s="60"/>
      <c r="F1" s="60"/>
    </row>
    <row r="2" spans="1:7" ht="21" x14ac:dyDescent="0.35">
      <c r="A2" s="60" t="str">
        <f>'23-24 Expenditure Summary'!A2:F2</f>
        <v>2023-2024 Budget Summary Report</v>
      </c>
      <c r="B2" s="60"/>
      <c r="C2" s="60"/>
      <c r="D2" s="60"/>
      <c r="E2" s="60"/>
      <c r="F2" s="60"/>
    </row>
    <row r="3" spans="1:7" ht="21" x14ac:dyDescent="0.35">
      <c r="A3" s="60" t="s">
        <v>38</v>
      </c>
      <c r="B3" s="60"/>
      <c r="C3" s="60"/>
      <c r="D3" s="60"/>
      <c r="E3" s="60"/>
      <c r="F3" s="60"/>
    </row>
    <row r="7" spans="1:7" x14ac:dyDescent="0.25">
      <c r="B7" s="62" t="str">
        <f>'22-23 Expenditure Summary'!B7:C7</f>
        <v>2022-2023</v>
      </c>
      <c r="C7" s="63"/>
      <c r="D7" s="7"/>
      <c r="E7" s="62" t="str">
        <f>'22-23 Expenditure Summary'!E7:F7</f>
        <v>2023-2024</v>
      </c>
      <c r="F7" s="64"/>
    </row>
    <row r="8" spans="1:7" x14ac:dyDescent="0.25">
      <c r="B8" s="3" t="s">
        <v>31</v>
      </c>
      <c r="C8" s="4" t="s">
        <v>31</v>
      </c>
      <c r="D8" s="7"/>
      <c r="E8" s="3" t="s">
        <v>32</v>
      </c>
      <c r="F8" s="4" t="s">
        <v>32</v>
      </c>
      <c r="G8" s="3" t="s">
        <v>40</v>
      </c>
    </row>
    <row r="9" spans="1:7" x14ac:dyDescent="0.25">
      <c r="B9" s="5" t="s">
        <v>32</v>
      </c>
      <c r="C9" s="6" t="s">
        <v>33</v>
      </c>
      <c r="D9" s="7"/>
      <c r="E9" s="5" t="s">
        <v>29</v>
      </c>
      <c r="F9" s="6" t="s">
        <v>34</v>
      </c>
      <c r="G9" s="5" t="s">
        <v>41</v>
      </c>
    </row>
    <row r="10" spans="1:7" x14ac:dyDescent="0.25">
      <c r="A10" s="2" t="s">
        <v>1</v>
      </c>
      <c r="D10" s="7"/>
    </row>
    <row r="11" spans="1:7" x14ac:dyDescent="0.25">
      <c r="A11" t="s">
        <v>7</v>
      </c>
      <c r="B11" s="9">
        <f>'22-23 Expenditure Summary'!B132</f>
        <v>0</v>
      </c>
      <c r="C11" s="9">
        <f>'22-23 Expenditure Summary'!C132</f>
        <v>0</v>
      </c>
      <c r="D11" s="7"/>
      <c r="E11" s="9">
        <f>'22-23 Expenditure Summary'!E132</f>
        <v>0</v>
      </c>
      <c r="F11" s="9">
        <f>'22-23 Expenditure Summary'!F132</f>
        <v>0</v>
      </c>
      <c r="G11" s="16">
        <v>0</v>
      </c>
    </row>
    <row r="12" spans="1:7" x14ac:dyDescent="0.25">
      <c r="A12" t="s">
        <v>8</v>
      </c>
      <c r="B12" s="8">
        <f>'22-23 Expenditure Summary'!B133</f>
        <v>0</v>
      </c>
      <c r="C12" s="8">
        <f>'22-23 Expenditure Summary'!C133</f>
        <v>0</v>
      </c>
      <c r="D12" s="7"/>
      <c r="E12" s="8">
        <f>'22-23 Expenditure Summary'!E133</f>
        <v>0</v>
      </c>
      <c r="F12" s="8">
        <f>'22-23 Expenditure Summary'!F133</f>
        <v>0</v>
      </c>
      <c r="G12" s="16">
        <v>0</v>
      </c>
    </row>
    <row r="13" spans="1:7" x14ac:dyDescent="0.25">
      <c r="A13" t="s">
        <v>9</v>
      </c>
      <c r="B13" s="8">
        <f>'22-23 Expenditure Summary'!B134</f>
        <v>0</v>
      </c>
      <c r="C13" s="8">
        <f>'22-23 Expenditure Summary'!C134</f>
        <v>0</v>
      </c>
      <c r="D13" s="7"/>
      <c r="E13" s="8">
        <f>'22-23 Expenditure Summary'!E134</f>
        <v>0</v>
      </c>
      <c r="F13" s="8">
        <f>'22-23 Expenditure Summary'!F134</f>
        <v>0</v>
      </c>
      <c r="G13" s="16">
        <v>0</v>
      </c>
    </row>
    <row r="14" spans="1:7" x14ac:dyDescent="0.25">
      <c r="A14" t="s">
        <v>10</v>
      </c>
      <c r="B14" s="8">
        <f>'22-23 Expenditure Summary'!B135</f>
        <v>0</v>
      </c>
      <c r="C14" s="8">
        <f>'22-23 Expenditure Summary'!C135</f>
        <v>0</v>
      </c>
      <c r="D14" s="7"/>
      <c r="E14" s="8">
        <f>'22-23 Expenditure Summary'!E135</f>
        <v>0</v>
      </c>
      <c r="F14" s="8">
        <f>'22-23 Expenditure Summary'!F135</f>
        <v>0</v>
      </c>
      <c r="G14" s="16">
        <v>0</v>
      </c>
    </row>
    <row r="15" spans="1:7" x14ac:dyDescent="0.25">
      <c r="A15" s="1" t="s">
        <v>2</v>
      </c>
      <c r="B15" s="10">
        <f>SUM(B11:B14)</f>
        <v>0</v>
      </c>
      <c r="C15" s="10">
        <f>SUM(C11:C14)</f>
        <v>0</v>
      </c>
      <c r="D15" s="7"/>
      <c r="E15" s="10">
        <f>SUM(E11:E14)</f>
        <v>0</v>
      </c>
      <c r="F15" s="10">
        <f>SUM(F11:F14)</f>
        <v>0</v>
      </c>
      <c r="G15" s="18">
        <v>0</v>
      </c>
    </row>
    <row r="16" spans="1:7" x14ac:dyDescent="0.25">
      <c r="D16" s="7"/>
      <c r="G16" s="16"/>
    </row>
    <row r="17" spans="1:7" x14ac:dyDescent="0.25">
      <c r="A17" s="2" t="s">
        <v>3</v>
      </c>
      <c r="D17" s="7"/>
      <c r="G17" s="16"/>
    </row>
    <row r="18" spans="1:7" x14ac:dyDescent="0.25">
      <c r="A18" t="s">
        <v>11</v>
      </c>
      <c r="B18" s="9">
        <f>'22-23 Expenditure Summary'!B139</f>
        <v>0</v>
      </c>
      <c r="C18" s="9">
        <f>'22-23 Expenditure Summary'!C139</f>
        <v>0</v>
      </c>
      <c r="D18" s="7"/>
      <c r="E18" s="9">
        <f>'22-23 Expenditure Summary'!E139</f>
        <v>0</v>
      </c>
      <c r="F18" s="9">
        <f>'22-23 Expenditure Summary'!F139</f>
        <v>0</v>
      </c>
      <c r="G18" s="16">
        <v>0</v>
      </c>
    </row>
    <row r="19" spans="1:7" x14ac:dyDescent="0.25">
      <c r="A19" t="s">
        <v>12</v>
      </c>
      <c r="B19" s="8">
        <f>'22-23 Expenditure Summary'!B140</f>
        <v>0</v>
      </c>
      <c r="C19" s="8">
        <f>'22-23 Expenditure Summary'!C140</f>
        <v>0</v>
      </c>
      <c r="D19" s="7"/>
      <c r="E19" s="8">
        <f>'22-23 Expenditure Summary'!E140</f>
        <v>0</v>
      </c>
      <c r="F19" s="8">
        <f>'22-23 Expenditure Summary'!F140</f>
        <v>0</v>
      </c>
      <c r="G19" s="16">
        <v>0</v>
      </c>
    </row>
    <row r="20" spans="1:7" x14ac:dyDescent="0.25">
      <c r="A20" t="s">
        <v>13</v>
      </c>
      <c r="B20" s="8">
        <f>'22-23 Expenditure Summary'!B141</f>
        <v>0</v>
      </c>
      <c r="C20" s="8">
        <f>'22-23 Expenditure Summary'!C141</f>
        <v>0</v>
      </c>
      <c r="D20" s="7"/>
      <c r="E20" s="8">
        <f>'22-23 Expenditure Summary'!E141</f>
        <v>0</v>
      </c>
      <c r="F20" s="8">
        <f>'22-23 Expenditure Summary'!F141</f>
        <v>0</v>
      </c>
      <c r="G20" s="16">
        <v>0</v>
      </c>
    </row>
    <row r="21" spans="1:7" x14ac:dyDescent="0.25">
      <c r="A21" t="s">
        <v>14</v>
      </c>
      <c r="B21" s="8">
        <f>'22-23 Expenditure Summary'!B142</f>
        <v>0</v>
      </c>
      <c r="C21" s="8">
        <f>'22-23 Expenditure Summary'!C142</f>
        <v>0</v>
      </c>
      <c r="D21" s="7"/>
      <c r="E21" s="8">
        <f>'22-23 Expenditure Summary'!E142</f>
        <v>0</v>
      </c>
      <c r="F21" s="8">
        <f>'22-23 Expenditure Summary'!F142</f>
        <v>0</v>
      </c>
      <c r="G21" s="16">
        <v>0</v>
      </c>
    </row>
    <row r="22" spans="1:7" x14ac:dyDescent="0.25">
      <c r="A22" t="s">
        <v>15</v>
      </c>
      <c r="B22" s="8">
        <f>'22-23 Expenditure Summary'!B143</f>
        <v>0</v>
      </c>
      <c r="C22" s="8">
        <f>'22-23 Expenditure Summary'!C143</f>
        <v>0</v>
      </c>
      <c r="D22" s="7"/>
      <c r="E22" s="8">
        <f>'22-23 Expenditure Summary'!E143</f>
        <v>0</v>
      </c>
      <c r="F22" s="8">
        <f>'22-23 Expenditure Summary'!F143</f>
        <v>0</v>
      </c>
      <c r="G22" s="16">
        <v>0</v>
      </c>
    </row>
    <row r="23" spans="1:7" x14ac:dyDescent="0.25">
      <c r="A23" t="s">
        <v>16</v>
      </c>
      <c r="B23" s="8">
        <f>'22-23 Expenditure Summary'!B144</f>
        <v>0</v>
      </c>
      <c r="C23" s="8">
        <f>'22-23 Expenditure Summary'!C144</f>
        <v>0</v>
      </c>
      <c r="D23" s="7"/>
      <c r="E23" s="8">
        <f>'22-23 Expenditure Summary'!E144</f>
        <v>0</v>
      </c>
      <c r="F23" s="8">
        <f>'22-23 Expenditure Summary'!F144</f>
        <v>0</v>
      </c>
      <c r="G23" s="16">
        <v>0</v>
      </c>
    </row>
    <row r="24" spans="1:7" x14ac:dyDescent="0.25">
      <c r="A24" s="1" t="s">
        <v>4</v>
      </c>
      <c r="B24" s="10">
        <f>SUM(B18:B23)</f>
        <v>0</v>
      </c>
      <c r="C24" s="10">
        <f>SUM(C18:C23)</f>
        <v>0</v>
      </c>
      <c r="D24" s="7"/>
      <c r="E24" s="10">
        <f>SUM(E18:E23)</f>
        <v>0</v>
      </c>
      <c r="F24" s="10">
        <f>SUM(F18:F23)</f>
        <v>0</v>
      </c>
      <c r="G24" s="18">
        <v>0</v>
      </c>
    </row>
    <row r="25" spans="1:7" x14ac:dyDescent="0.25">
      <c r="D25" s="7"/>
      <c r="G25" s="16"/>
    </row>
    <row r="26" spans="1:7" x14ac:dyDescent="0.25">
      <c r="A26" s="2" t="s">
        <v>5</v>
      </c>
      <c r="B26" s="11">
        <f>'22-23 Expenditure Summary'!B147</f>
        <v>0</v>
      </c>
      <c r="C26" s="11">
        <f>'22-23 Expenditure Summary'!C147</f>
        <v>0</v>
      </c>
      <c r="D26" s="7"/>
      <c r="E26" s="11">
        <f>'22-23 Expenditure Summary'!E147</f>
        <v>0</v>
      </c>
      <c r="F26" s="11">
        <f>'22-23 Expenditure Summary'!F147</f>
        <v>0</v>
      </c>
      <c r="G26" s="17">
        <v>0</v>
      </c>
    </row>
    <row r="27" spans="1:7" x14ac:dyDescent="0.25">
      <c r="D27" s="7"/>
      <c r="G27" s="16"/>
    </row>
    <row r="28" spans="1:7" x14ac:dyDescent="0.25">
      <c r="A28" s="2" t="s">
        <v>6</v>
      </c>
      <c r="D28" s="7"/>
      <c r="G28" s="16"/>
    </row>
    <row r="29" spans="1:7" x14ac:dyDescent="0.25">
      <c r="A29" t="s">
        <v>17</v>
      </c>
      <c r="B29" s="9">
        <f>'22-23 Expenditure Summary'!B150</f>
        <v>0</v>
      </c>
      <c r="C29" s="9">
        <f>'22-23 Expenditure Summary'!C150</f>
        <v>0</v>
      </c>
      <c r="D29" s="7"/>
      <c r="E29" s="9">
        <f>'22-23 Expenditure Summary'!E150</f>
        <v>0</v>
      </c>
      <c r="F29" s="9">
        <f>'22-23 Expenditure Summary'!F150</f>
        <v>0</v>
      </c>
      <c r="G29" s="16">
        <v>0</v>
      </c>
    </row>
    <row r="30" spans="1:7" x14ac:dyDescent="0.25">
      <c r="A30" t="s">
        <v>18</v>
      </c>
      <c r="B30" s="8">
        <f>'22-23 Expenditure Summary'!B151</f>
        <v>0</v>
      </c>
      <c r="C30" s="8">
        <f>'22-23 Expenditure Summary'!C151</f>
        <v>0</v>
      </c>
      <c r="D30" s="7"/>
      <c r="E30" s="8">
        <f>'22-23 Expenditure Summary'!E151</f>
        <v>0</v>
      </c>
      <c r="F30" s="8">
        <f>'22-23 Expenditure Summary'!F151</f>
        <v>0</v>
      </c>
      <c r="G30" s="16">
        <v>0</v>
      </c>
    </row>
    <row r="31" spans="1:7" x14ac:dyDescent="0.25">
      <c r="A31" t="s">
        <v>19</v>
      </c>
      <c r="B31" s="8">
        <f>'22-23 Expenditure Summary'!B152</f>
        <v>0</v>
      </c>
      <c r="C31" s="8">
        <f>'22-23 Expenditure Summary'!C152</f>
        <v>0</v>
      </c>
      <c r="D31" s="7"/>
      <c r="E31" s="8">
        <f>'22-23 Expenditure Summary'!E152</f>
        <v>0</v>
      </c>
      <c r="F31" s="8">
        <f>'22-23 Expenditure Summary'!F152</f>
        <v>0</v>
      </c>
      <c r="G31" s="16">
        <v>0</v>
      </c>
    </row>
    <row r="32" spans="1:7" x14ac:dyDescent="0.25">
      <c r="A32" t="s">
        <v>20</v>
      </c>
      <c r="B32" s="8">
        <f>'22-23 Expenditure Summary'!B153</f>
        <v>0</v>
      </c>
      <c r="C32" s="8">
        <f>'22-23 Expenditure Summary'!C153</f>
        <v>0</v>
      </c>
      <c r="D32" s="7"/>
      <c r="E32" s="8">
        <f>'22-23 Expenditure Summary'!E153</f>
        <v>0</v>
      </c>
      <c r="F32" s="8">
        <f>'22-23 Expenditure Summary'!F153</f>
        <v>0</v>
      </c>
      <c r="G32" s="16">
        <v>0</v>
      </c>
    </row>
    <row r="33" spans="1:9" x14ac:dyDescent="0.25">
      <c r="A33" t="s">
        <v>21</v>
      </c>
      <c r="B33" s="8">
        <f>'22-23 Expenditure Summary'!B154</f>
        <v>0</v>
      </c>
      <c r="C33" s="8">
        <f>'22-23 Expenditure Summary'!C154</f>
        <v>0</v>
      </c>
      <c r="D33" s="7"/>
      <c r="E33" s="8">
        <f>'22-23 Expenditure Summary'!E154</f>
        <v>0</v>
      </c>
      <c r="F33" s="8">
        <f>'22-23 Expenditure Summary'!F154</f>
        <v>0</v>
      </c>
      <c r="G33" s="16">
        <v>0</v>
      </c>
    </row>
    <row r="34" spans="1:9" x14ac:dyDescent="0.25">
      <c r="A34" s="1" t="s">
        <v>22</v>
      </c>
      <c r="B34" s="10">
        <f>SUM(B29:B33)</f>
        <v>0</v>
      </c>
      <c r="C34" s="10">
        <f>SUM(C29:C33)</f>
        <v>0</v>
      </c>
      <c r="D34" s="7"/>
      <c r="E34" s="10">
        <f>SUM(E29:E33)</f>
        <v>0</v>
      </c>
      <c r="F34" s="10">
        <f>SUM(F29:F33)</f>
        <v>0</v>
      </c>
      <c r="G34" s="18">
        <v>0</v>
      </c>
    </row>
    <row r="35" spans="1:9" x14ac:dyDescent="0.25">
      <c r="D35" s="7"/>
      <c r="G35" s="16"/>
    </row>
    <row r="36" spans="1:9" x14ac:dyDescent="0.25">
      <c r="A36" s="2" t="s">
        <v>23</v>
      </c>
      <c r="B36" s="11">
        <f>'22-23 Expenditure Summary'!B157</f>
        <v>42205400</v>
      </c>
      <c r="C36" s="11">
        <f>'22-23 Expenditure Summary'!C157</f>
        <v>1465.9742966307745</v>
      </c>
      <c r="D36" s="7"/>
      <c r="E36" s="11">
        <f>'22-23 Expenditure Summary'!E157</f>
        <v>41000000</v>
      </c>
      <c r="F36" s="11">
        <f>'22-23 Expenditure Summary'!F157</f>
        <v>1512.9151291512915</v>
      </c>
      <c r="G36" s="17">
        <f>(F36-C36)/C36</f>
        <v>3.2020228886959601E-2</v>
      </c>
      <c r="I36" s="38"/>
    </row>
    <row r="37" spans="1:9" x14ac:dyDescent="0.25">
      <c r="D37" s="7"/>
      <c r="G37" s="16"/>
      <c r="I37" s="38"/>
    </row>
    <row r="38" spans="1:9" x14ac:dyDescent="0.25">
      <c r="A38" s="2" t="s">
        <v>24</v>
      </c>
      <c r="D38" s="7"/>
      <c r="G38" s="16"/>
      <c r="I38" s="38"/>
    </row>
    <row r="39" spans="1:9" x14ac:dyDescent="0.25">
      <c r="A39" t="s">
        <v>25</v>
      </c>
      <c r="B39" s="9">
        <f>'22-23 Expenditure Summary'!B160</f>
        <v>0</v>
      </c>
      <c r="C39" s="9">
        <f>'22-23 Expenditure Summary'!C160</f>
        <v>0</v>
      </c>
      <c r="D39" s="7"/>
      <c r="E39" s="9">
        <f>'22-23 Expenditure Summary'!E160</f>
        <v>0</v>
      </c>
      <c r="F39" s="9">
        <f>'22-23 Expenditure Summary'!F160</f>
        <v>0</v>
      </c>
      <c r="G39" s="16">
        <v>0</v>
      </c>
      <c r="I39" s="38"/>
    </row>
    <row r="40" spans="1:9" x14ac:dyDescent="0.25">
      <c r="A40" t="s">
        <v>26</v>
      </c>
      <c r="B40" s="8">
        <f>'22-23 Expenditure Summary'!B161</f>
        <v>0</v>
      </c>
      <c r="C40" s="8">
        <f>'22-23 Expenditure Summary'!C161</f>
        <v>0</v>
      </c>
      <c r="D40" s="7"/>
      <c r="E40" s="8">
        <f>'22-23 Expenditure Summary'!E161</f>
        <v>0</v>
      </c>
      <c r="F40" s="8">
        <f>'22-23 Expenditure Summary'!F161</f>
        <v>0</v>
      </c>
      <c r="G40" s="16">
        <v>0</v>
      </c>
      <c r="I40" s="38"/>
    </row>
    <row r="41" spans="1:9" x14ac:dyDescent="0.25">
      <c r="A41" t="s">
        <v>46</v>
      </c>
      <c r="B41" s="8">
        <v>0</v>
      </c>
      <c r="C41" s="8"/>
      <c r="D41" s="7"/>
      <c r="E41" s="8">
        <f>'22-23 Expenditure Summary'!E162</f>
        <v>0</v>
      </c>
      <c r="F41" s="8">
        <f>'22-23 Expenditure Summary'!F162</f>
        <v>0</v>
      </c>
      <c r="G41" s="16">
        <v>0</v>
      </c>
      <c r="I41" s="38"/>
    </row>
    <row r="42" spans="1:9" x14ac:dyDescent="0.25">
      <c r="A42" t="s">
        <v>27</v>
      </c>
      <c r="B42" s="8">
        <f>'22-23 Expenditure Summary'!B163</f>
        <v>0</v>
      </c>
      <c r="C42" s="8">
        <f>'22-23 Expenditure Summary'!C163</f>
        <v>0</v>
      </c>
      <c r="D42" s="7"/>
      <c r="E42" s="8">
        <f>'22-23 Expenditure Summary'!E163</f>
        <v>0</v>
      </c>
      <c r="F42" s="8">
        <f>'22-23 Expenditure Summary'!F163</f>
        <v>0</v>
      </c>
      <c r="G42" s="16">
        <v>0</v>
      </c>
      <c r="I42" s="38"/>
    </row>
    <row r="43" spans="1:9" x14ac:dyDescent="0.25">
      <c r="A43" s="1" t="s">
        <v>28</v>
      </c>
      <c r="B43" s="10">
        <f>SUM(B39:B42)</f>
        <v>0</v>
      </c>
      <c r="C43" s="10">
        <f>SUM(C39:C42)</f>
        <v>0</v>
      </c>
      <c r="D43" s="7"/>
      <c r="E43" s="10">
        <f>SUM(E39:E42)</f>
        <v>0</v>
      </c>
      <c r="F43" s="10">
        <f>SUM(F39:F42)</f>
        <v>0</v>
      </c>
      <c r="G43" s="18">
        <v>0</v>
      </c>
      <c r="I43" s="38"/>
    </row>
    <row r="44" spans="1:9" x14ac:dyDescent="0.25">
      <c r="D44" s="7"/>
      <c r="G44" s="16"/>
      <c r="I44" s="38"/>
    </row>
    <row r="45" spans="1:9" ht="15.75" thickBot="1" x14ac:dyDescent="0.3">
      <c r="A45" s="1" t="s">
        <v>29</v>
      </c>
      <c r="B45" s="12">
        <f>B15+B24+B26+B34+B36+B43</f>
        <v>42205400</v>
      </c>
      <c r="C45" s="12">
        <f>C15+C24+C26+C34+C36+C43</f>
        <v>1465.9742966307745</v>
      </c>
      <c r="D45" s="7"/>
      <c r="E45" s="12">
        <f>E15+E24+E26+E34+E36+E43</f>
        <v>41000000</v>
      </c>
      <c r="F45" s="12">
        <f>F15+F24+F26+F34+F36+F43</f>
        <v>1512.9151291512915</v>
      </c>
      <c r="G45" s="19">
        <f>(F45-C45)/C45</f>
        <v>3.2020228886959601E-2</v>
      </c>
      <c r="I45" s="38"/>
    </row>
    <row r="46" spans="1:9" ht="15.75" thickTop="1" x14ac:dyDescent="0.25">
      <c r="A46" t="s">
        <v>30</v>
      </c>
      <c r="C46" s="8">
        <f>'22-23 Expenditure Summary'!C167</f>
        <v>28790</v>
      </c>
      <c r="D46" s="7"/>
      <c r="F46" s="8">
        <f>'22-23 Expenditure Summary'!F167</f>
        <v>27100</v>
      </c>
    </row>
    <row r="48" spans="1:9" x14ac:dyDescent="0.25">
      <c r="B48" s="13" t="s">
        <v>35</v>
      </c>
    </row>
    <row r="49" spans="2:2" x14ac:dyDescent="0.25">
      <c r="B49" s="13" t="str">
        <f>'23-24 Expenditure Summary'!B61</f>
        <v>held at 5:30 pm on Thursday August 24 ,2023, at the Dr. Susan J. Simpson Education Center.</v>
      </c>
    </row>
    <row r="50" spans="2:2" x14ac:dyDescent="0.25">
      <c r="B50" s="13" t="s">
        <v>36</v>
      </c>
    </row>
  </sheetData>
  <mergeCells count="5">
    <mergeCell ref="A1:F1"/>
    <mergeCell ref="A2:F2"/>
    <mergeCell ref="A3:F3"/>
    <mergeCell ref="B7:C7"/>
    <mergeCell ref="E7:F7"/>
  </mergeCells>
  <printOptions horizontalCentered="1"/>
  <pageMargins left="0.7" right="0.7" top="0.75" bottom="0.75" header="0.3" footer="0.3"/>
  <pageSetup scale="6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E20DC-85BB-4A1A-B70E-BD7351C0BF3D}">
  <dimension ref="A1:I50"/>
  <sheetViews>
    <sheetView topLeftCell="A14" workbookViewId="0">
      <selection activeCell="B36" sqref="B36"/>
    </sheetView>
  </sheetViews>
  <sheetFormatPr defaultRowHeight="15" x14ac:dyDescent="0.25"/>
  <cols>
    <col min="1" max="1" width="45.5703125" customWidth="1"/>
    <col min="2" max="3" width="20.5703125" customWidth="1"/>
    <col min="4" max="4" width="4.42578125" customWidth="1"/>
    <col min="5" max="6" width="20.5703125" customWidth="1"/>
  </cols>
  <sheetData>
    <row r="1" spans="1:7" ht="21" x14ac:dyDescent="0.35">
      <c r="A1" s="60" t="s">
        <v>45</v>
      </c>
      <c r="B1" s="60"/>
      <c r="C1" s="60"/>
      <c r="D1" s="60"/>
      <c r="E1" s="60"/>
      <c r="F1" s="60"/>
    </row>
    <row r="2" spans="1:7" ht="21" x14ac:dyDescent="0.35">
      <c r="A2" s="60" t="str">
        <f>'24-25 Expenditure Summary'!A2:F2</f>
        <v>2025-2026 Budget Summary Report</v>
      </c>
      <c r="B2" s="60"/>
      <c r="C2" s="60"/>
      <c r="D2" s="60"/>
      <c r="E2" s="60"/>
      <c r="F2" s="60"/>
    </row>
    <row r="3" spans="1:7" ht="21" x14ac:dyDescent="0.35">
      <c r="A3" s="60" t="s">
        <v>38</v>
      </c>
      <c r="B3" s="60"/>
      <c r="C3" s="60"/>
      <c r="D3" s="60"/>
      <c r="E3" s="60"/>
      <c r="F3" s="60"/>
    </row>
    <row r="7" spans="1:7" x14ac:dyDescent="0.25">
      <c r="B7" s="62" t="str">
        <f>'24-25 Expenditure Summary'!B7:C7</f>
        <v>2024-2025</v>
      </c>
      <c r="C7" s="63"/>
      <c r="D7" s="7"/>
      <c r="E7" s="62" t="str">
        <f>'22-23 Expenditure Summary'!E7:F7</f>
        <v>2023-2024</v>
      </c>
      <c r="F7" s="64"/>
    </row>
    <row r="8" spans="1:7" x14ac:dyDescent="0.25">
      <c r="B8" s="3" t="s">
        <v>31</v>
      </c>
      <c r="C8" s="4" t="s">
        <v>31</v>
      </c>
      <c r="D8" s="7"/>
      <c r="E8" s="3" t="s">
        <v>32</v>
      </c>
      <c r="F8" s="4" t="s">
        <v>32</v>
      </c>
      <c r="G8" s="3" t="s">
        <v>40</v>
      </c>
    </row>
    <row r="9" spans="1:7" x14ac:dyDescent="0.25">
      <c r="B9" s="5" t="s">
        <v>32</v>
      </c>
      <c r="C9" s="6" t="s">
        <v>33</v>
      </c>
      <c r="D9" s="7"/>
      <c r="E9" s="5" t="s">
        <v>29</v>
      </c>
      <c r="F9" s="6" t="s">
        <v>34</v>
      </c>
      <c r="G9" s="5" t="s">
        <v>41</v>
      </c>
    </row>
    <row r="10" spans="1:7" x14ac:dyDescent="0.25">
      <c r="A10" s="2" t="s">
        <v>1</v>
      </c>
      <c r="D10" s="7"/>
    </row>
    <row r="11" spans="1:7" x14ac:dyDescent="0.25">
      <c r="A11" t="s">
        <v>7</v>
      </c>
      <c r="B11" s="9">
        <f>'22-23 Expenditure Summary'!B132</f>
        <v>0</v>
      </c>
      <c r="C11" s="9">
        <f>'22-23 Expenditure Summary'!C132</f>
        <v>0</v>
      </c>
      <c r="D11" s="7"/>
      <c r="E11" s="9">
        <f>'22-23 Expenditure Summary'!E132</f>
        <v>0</v>
      </c>
      <c r="F11" s="9">
        <f>'22-23 Expenditure Summary'!F132</f>
        <v>0</v>
      </c>
      <c r="G11" s="16">
        <v>0</v>
      </c>
    </row>
    <row r="12" spans="1:7" x14ac:dyDescent="0.25">
      <c r="A12" t="s">
        <v>8</v>
      </c>
      <c r="B12" s="8">
        <f>'22-23 Expenditure Summary'!B133</f>
        <v>0</v>
      </c>
      <c r="C12" s="8">
        <f>'22-23 Expenditure Summary'!C133</f>
        <v>0</v>
      </c>
      <c r="D12" s="7"/>
      <c r="E12" s="8">
        <f>'22-23 Expenditure Summary'!E133</f>
        <v>0</v>
      </c>
      <c r="F12" s="8">
        <f>'22-23 Expenditure Summary'!F133</f>
        <v>0</v>
      </c>
      <c r="G12" s="16">
        <v>0</v>
      </c>
    </row>
    <row r="13" spans="1:7" x14ac:dyDescent="0.25">
      <c r="A13" t="s">
        <v>9</v>
      </c>
      <c r="B13" s="8">
        <f>'22-23 Expenditure Summary'!B134</f>
        <v>0</v>
      </c>
      <c r="C13" s="8">
        <f>'22-23 Expenditure Summary'!C134</f>
        <v>0</v>
      </c>
      <c r="D13" s="7"/>
      <c r="E13" s="8">
        <f>'22-23 Expenditure Summary'!E134</f>
        <v>0</v>
      </c>
      <c r="F13" s="8">
        <f>'22-23 Expenditure Summary'!F134</f>
        <v>0</v>
      </c>
      <c r="G13" s="16">
        <v>0</v>
      </c>
    </row>
    <row r="14" spans="1:7" x14ac:dyDescent="0.25">
      <c r="A14" t="s">
        <v>10</v>
      </c>
      <c r="B14" s="8">
        <f>'22-23 Expenditure Summary'!B135</f>
        <v>0</v>
      </c>
      <c r="C14" s="8">
        <f>'22-23 Expenditure Summary'!C135</f>
        <v>0</v>
      </c>
      <c r="D14" s="7"/>
      <c r="E14" s="8">
        <f>'22-23 Expenditure Summary'!E135</f>
        <v>0</v>
      </c>
      <c r="F14" s="8">
        <f>'22-23 Expenditure Summary'!F135</f>
        <v>0</v>
      </c>
      <c r="G14" s="16">
        <v>0</v>
      </c>
    </row>
    <row r="15" spans="1:7" x14ac:dyDescent="0.25">
      <c r="A15" s="1" t="s">
        <v>2</v>
      </c>
      <c r="B15" s="10">
        <f>SUM(B11:B14)</f>
        <v>0</v>
      </c>
      <c r="C15" s="10">
        <f>SUM(C11:C14)</f>
        <v>0</v>
      </c>
      <c r="D15" s="7"/>
      <c r="E15" s="10">
        <f>SUM(E11:E14)</f>
        <v>0</v>
      </c>
      <c r="F15" s="10">
        <f>SUM(F11:F14)</f>
        <v>0</v>
      </c>
      <c r="G15" s="18">
        <v>0</v>
      </c>
    </row>
    <row r="16" spans="1:7" x14ac:dyDescent="0.25">
      <c r="D16" s="7"/>
      <c r="G16" s="16"/>
    </row>
    <row r="17" spans="1:7" x14ac:dyDescent="0.25">
      <c r="A17" s="2" t="s">
        <v>3</v>
      </c>
      <c r="D17" s="7"/>
      <c r="G17" s="16"/>
    </row>
    <row r="18" spans="1:7" x14ac:dyDescent="0.25">
      <c r="A18" t="s">
        <v>11</v>
      </c>
      <c r="B18" s="9">
        <f>'22-23 Expenditure Summary'!B139</f>
        <v>0</v>
      </c>
      <c r="C18" s="9">
        <f>'22-23 Expenditure Summary'!C139</f>
        <v>0</v>
      </c>
      <c r="D18" s="7"/>
      <c r="E18" s="9">
        <f>'22-23 Expenditure Summary'!E139</f>
        <v>0</v>
      </c>
      <c r="F18" s="9">
        <f>'22-23 Expenditure Summary'!F139</f>
        <v>0</v>
      </c>
      <c r="G18" s="16">
        <v>0</v>
      </c>
    </row>
    <row r="19" spans="1:7" x14ac:dyDescent="0.25">
      <c r="A19" t="s">
        <v>12</v>
      </c>
      <c r="B19" s="8">
        <f>'22-23 Expenditure Summary'!B140</f>
        <v>0</v>
      </c>
      <c r="C19" s="8">
        <f>'22-23 Expenditure Summary'!C140</f>
        <v>0</v>
      </c>
      <c r="D19" s="7"/>
      <c r="E19" s="8">
        <f>'22-23 Expenditure Summary'!E140</f>
        <v>0</v>
      </c>
      <c r="F19" s="8">
        <f>'22-23 Expenditure Summary'!F140</f>
        <v>0</v>
      </c>
      <c r="G19" s="16">
        <v>0</v>
      </c>
    </row>
    <row r="20" spans="1:7" x14ac:dyDescent="0.25">
      <c r="A20" t="s">
        <v>13</v>
      </c>
      <c r="B20" s="8">
        <f>'22-23 Expenditure Summary'!B141</f>
        <v>0</v>
      </c>
      <c r="C20" s="8">
        <f>'22-23 Expenditure Summary'!C141</f>
        <v>0</v>
      </c>
      <c r="D20" s="7"/>
      <c r="E20" s="8">
        <f>'22-23 Expenditure Summary'!E141</f>
        <v>0</v>
      </c>
      <c r="F20" s="8">
        <f>'22-23 Expenditure Summary'!F141</f>
        <v>0</v>
      </c>
      <c r="G20" s="16">
        <v>0</v>
      </c>
    </row>
    <row r="21" spans="1:7" x14ac:dyDescent="0.25">
      <c r="A21" t="s">
        <v>14</v>
      </c>
      <c r="B21" s="8">
        <f>'22-23 Expenditure Summary'!B142</f>
        <v>0</v>
      </c>
      <c r="C21" s="8">
        <f>'22-23 Expenditure Summary'!C142</f>
        <v>0</v>
      </c>
      <c r="D21" s="7"/>
      <c r="E21" s="8">
        <f>'22-23 Expenditure Summary'!E142</f>
        <v>0</v>
      </c>
      <c r="F21" s="8">
        <f>'22-23 Expenditure Summary'!F142</f>
        <v>0</v>
      </c>
      <c r="G21" s="16">
        <v>0</v>
      </c>
    </row>
    <row r="22" spans="1:7" x14ac:dyDescent="0.25">
      <c r="A22" t="s">
        <v>15</v>
      </c>
      <c r="B22" s="8">
        <f>'22-23 Expenditure Summary'!B143</f>
        <v>0</v>
      </c>
      <c r="C22" s="8">
        <f>'22-23 Expenditure Summary'!C143</f>
        <v>0</v>
      </c>
      <c r="D22" s="7"/>
      <c r="E22" s="8">
        <f>'22-23 Expenditure Summary'!E143</f>
        <v>0</v>
      </c>
      <c r="F22" s="8">
        <f>'22-23 Expenditure Summary'!F143</f>
        <v>0</v>
      </c>
      <c r="G22" s="16">
        <v>0</v>
      </c>
    </row>
    <row r="23" spans="1:7" x14ac:dyDescent="0.25">
      <c r="A23" t="s">
        <v>16</v>
      </c>
      <c r="B23" s="8">
        <f>'22-23 Expenditure Summary'!B144</f>
        <v>0</v>
      </c>
      <c r="C23" s="8">
        <f>'22-23 Expenditure Summary'!C144</f>
        <v>0</v>
      </c>
      <c r="D23" s="7"/>
      <c r="E23" s="8">
        <f>'22-23 Expenditure Summary'!E144</f>
        <v>0</v>
      </c>
      <c r="F23" s="8">
        <f>'22-23 Expenditure Summary'!F144</f>
        <v>0</v>
      </c>
      <c r="G23" s="16">
        <v>0</v>
      </c>
    </row>
    <row r="24" spans="1:7" x14ac:dyDescent="0.25">
      <c r="A24" s="1" t="s">
        <v>4</v>
      </c>
      <c r="B24" s="10">
        <f>SUM(B18:B23)</f>
        <v>0</v>
      </c>
      <c r="C24" s="10">
        <f>SUM(C18:C23)</f>
        <v>0</v>
      </c>
      <c r="D24" s="7"/>
      <c r="E24" s="10">
        <f>SUM(E18:E23)</f>
        <v>0</v>
      </c>
      <c r="F24" s="10">
        <f>SUM(F18:F23)</f>
        <v>0</v>
      </c>
      <c r="G24" s="18">
        <v>0</v>
      </c>
    </row>
    <row r="25" spans="1:7" x14ac:dyDescent="0.25">
      <c r="D25" s="7"/>
      <c r="G25" s="16"/>
    </row>
    <row r="26" spans="1:7" x14ac:dyDescent="0.25">
      <c r="A26" s="2" t="s">
        <v>5</v>
      </c>
      <c r="B26" s="11">
        <f>'22-23 Expenditure Summary'!B147</f>
        <v>0</v>
      </c>
      <c r="C26" s="11">
        <f>'22-23 Expenditure Summary'!C147</f>
        <v>0</v>
      </c>
      <c r="D26" s="7"/>
      <c r="E26" s="11">
        <f>'22-23 Expenditure Summary'!E147</f>
        <v>0</v>
      </c>
      <c r="F26" s="11">
        <f>'22-23 Expenditure Summary'!F147</f>
        <v>0</v>
      </c>
      <c r="G26" s="17">
        <v>0</v>
      </c>
    </row>
    <row r="27" spans="1:7" x14ac:dyDescent="0.25">
      <c r="D27" s="7"/>
      <c r="G27" s="16"/>
    </row>
    <row r="28" spans="1:7" x14ac:dyDescent="0.25">
      <c r="A28" s="2" t="s">
        <v>6</v>
      </c>
      <c r="D28" s="7"/>
      <c r="G28" s="16"/>
    </row>
    <row r="29" spans="1:7" x14ac:dyDescent="0.25">
      <c r="A29" t="s">
        <v>17</v>
      </c>
      <c r="B29" s="9">
        <f>'22-23 Expenditure Summary'!B150</f>
        <v>0</v>
      </c>
      <c r="C29" s="9">
        <f>'22-23 Expenditure Summary'!C150</f>
        <v>0</v>
      </c>
      <c r="D29" s="7"/>
      <c r="E29" s="9">
        <f>'22-23 Expenditure Summary'!E150</f>
        <v>0</v>
      </c>
      <c r="F29" s="9">
        <f>'22-23 Expenditure Summary'!F150</f>
        <v>0</v>
      </c>
      <c r="G29" s="16">
        <v>0</v>
      </c>
    </row>
    <row r="30" spans="1:7" x14ac:dyDescent="0.25">
      <c r="A30" t="s">
        <v>18</v>
      </c>
      <c r="B30" s="8">
        <f>'22-23 Expenditure Summary'!B151</f>
        <v>0</v>
      </c>
      <c r="C30" s="8">
        <f>'22-23 Expenditure Summary'!C151</f>
        <v>0</v>
      </c>
      <c r="D30" s="7"/>
      <c r="E30" s="8">
        <f>'22-23 Expenditure Summary'!E151</f>
        <v>0</v>
      </c>
      <c r="F30" s="8">
        <f>'22-23 Expenditure Summary'!F151</f>
        <v>0</v>
      </c>
      <c r="G30" s="16">
        <v>0</v>
      </c>
    </row>
    <row r="31" spans="1:7" x14ac:dyDescent="0.25">
      <c r="A31" t="s">
        <v>19</v>
      </c>
      <c r="B31" s="8">
        <f>'22-23 Expenditure Summary'!B152</f>
        <v>0</v>
      </c>
      <c r="C31" s="8">
        <f>'22-23 Expenditure Summary'!C152</f>
        <v>0</v>
      </c>
      <c r="D31" s="7"/>
      <c r="E31" s="8">
        <f>'22-23 Expenditure Summary'!E152</f>
        <v>0</v>
      </c>
      <c r="F31" s="8">
        <f>'22-23 Expenditure Summary'!F152</f>
        <v>0</v>
      </c>
      <c r="G31" s="16">
        <v>0</v>
      </c>
    </row>
    <row r="32" spans="1:7" x14ac:dyDescent="0.25">
      <c r="A32" t="s">
        <v>20</v>
      </c>
      <c r="B32" s="8">
        <f>'22-23 Expenditure Summary'!B153</f>
        <v>0</v>
      </c>
      <c r="C32" s="8">
        <f>'22-23 Expenditure Summary'!C153</f>
        <v>0</v>
      </c>
      <c r="D32" s="7"/>
      <c r="E32" s="8">
        <f>'22-23 Expenditure Summary'!E153</f>
        <v>0</v>
      </c>
      <c r="F32" s="8">
        <f>'22-23 Expenditure Summary'!F153</f>
        <v>0</v>
      </c>
      <c r="G32" s="16">
        <v>0</v>
      </c>
    </row>
    <row r="33" spans="1:9" x14ac:dyDescent="0.25">
      <c r="A33" t="s">
        <v>21</v>
      </c>
      <c r="B33" s="8">
        <f>'22-23 Expenditure Summary'!B154</f>
        <v>0</v>
      </c>
      <c r="C33" s="8">
        <f>'22-23 Expenditure Summary'!C154</f>
        <v>0</v>
      </c>
      <c r="D33" s="7"/>
      <c r="E33" s="8">
        <f>'22-23 Expenditure Summary'!E154</f>
        <v>0</v>
      </c>
      <c r="F33" s="8">
        <f>'22-23 Expenditure Summary'!F154</f>
        <v>0</v>
      </c>
      <c r="G33" s="16">
        <v>0</v>
      </c>
    </row>
    <row r="34" spans="1:9" x14ac:dyDescent="0.25">
      <c r="A34" s="1" t="s">
        <v>22</v>
      </c>
      <c r="B34" s="10">
        <f>SUM(B29:B33)</f>
        <v>0</v>
      </c>
      <c r="C34" s="10">
        <f>SUM(C29:C33)</f>
        <v>0</v>
      </c>
      <c r="D34" s="7"/>
      <c r="E34" s="10">
        <f>SUM(E29:E33)</f>
        <v>0</v>
      </c>
      <c r="F34" s="10">
        <f>SUM(F29:F33)</f>
        <v>0</v>
      </c>
      <c r="G34" s="18">
        <v>0</v>
      </c>
    </row>
    <row r="35" spans="1:9" x14ac:dyDescent="0.25">
      <c r="D35" s="7"/>
      <c r="G35" s="16"/>
    </row>
    <row r="36" spans="1:9" x14ac:dyDescent="0.25">
      <c r="A36" s="2" t="s">
        <v>23</v>
      </c>
      <c r="B36" s="11">
        <f>'24-25 Expenditure Summary'!B157</f>
        <v>0</v>
      </c>
      <c r="C36" s="11">
        <f>'22-23 Expenditure Summary'!C157</f>
        <v>1465.9742966307745</v>
      </c>
      <c r="D36" s="7"/>
      <c r="E36" s="11">
        <f>'22-23 Expenditure Summary'!E157</f>
        <v>41000000</v>
      </c>
      <c r="F36" s="11">
        <f>'22-23 Expenditure Summary'!F157</f>
        <v>1512.9151291512915</v>
      </c>
      <c r="G36" s="17">
        <f>(F36-C36)/C36</f>
        <v>3.2020228886959601E-2</v>
      </c>
      <c r="I36" s="38"/>
    </row>
    <row r="37" spans="1:9" x14ac:dyDescent="0.25">
      <c r="D37" s="7"/>
      <c r="G37" s="16"/>
      <c r="I37" s="38"/>
    </row>
    <row r="38" spans="1:9" x14ac:dyDescent="0.25">
      <c r="A38" s="2" t="s">
        <v>24</v>
      </c>
      <c r="D38" s="7"/>
      <c r="G38" s="16"/>
      <c r="I38" s="38"/>
    </row>
    <row r="39" spans="1:9" x14ac:dyDescent="0.25">
      <c r="A39" t="s">
        <v>25</v>
      </c>
      <c r="B39" s="9">
        <f>'22-23 Expenditure Summary'!B160</f>
        <v>0</v>
      </c>
      <c r="C39" s="9">
        <f>'22-23 Expenditure Summary'!C160</f>
        <v>0</v>
      </c>
      <c r="D39" s="7"/>
      <c r="E39" s="9">
        <f>'22-23 Expenditure Summary'!E160</f>
        <v>0</v>
      </c>
      <c r="F39" s="9">
        <f>'22-23 Expenditure Summary'!F160</f>
        <v>0</v>
      </c>
      <c r="G39" s="16">
        <v>0</v>
      </c>
      <c r="I39" s="38"/>
    </row>
    <row r="40" spans="1:9" x14ac:dyDescent="0.25">
      <c r="A40" t="s">
        <v>26</v>
      </c>
      <c r="B40" s="8">
        <f>'22-23 Expenditure Summary'!B161</f>
        <v>0</v>
      </c>
      <c r="C40" s="8">
        <f>'22-23 Expenditure Summary'!C161</f>
        <v>0</v>
      </c>
      <c r="D40" s="7"/>
      <c r="E40" s="8">
        <f>'22-23 Expenditure Summary'!E161</f>
        <v>0</v>
      </c>
      <c r="F40" s="8">
        <f>'22-23 Expenditure Summary'!F161</f>
        <v>0</v>
      </c>
      <c r="G40" s="16">
        <v>0</v>
      </c>
      <c r="I40" s="38"/>
    </row>
    <row r="41" spans="1:9" x14ac:dyDescent="0.25">
      <c r="A41" t="s">
        <v>46</v>
      </c>
      <c r="B41" s="8">
        <v>0</v>
      </c>
      <c r="C41" s="8"/>
      <c r="D41" s="7"/>
      <c r="E41" s="8">
        <f>'22-23 Expenditure Summary'!E162</f>
        <v>0</v>
      </c>
      <c r="F41" s="8">
        <f>'22-23 Expenditure Summary'!F162</f>
        <v>0</v>
      </c>
      <c r="G41" s="16">
        <v>0</v>
      </c>
      <c r="I41" s="38"/>
    </row>
    <row r="42" spans="1:9" x14ac:dyDescent="0.25">
      <c r="A42" t="s">
        <v>27</v>
      </c>
      <c r="B42" s="8">
        <f>'22-23 Expenditure Summary'!B163</f>
        <v>0</v>
      </c>
      <c r="C42" s="8">
        <f>'22-23 Expenditure Summary'!C163</f>
        <v>0</v>
      </c>
      <c r="D42" s="7"/>
      <c r="E42" s="8">
        <f>'22-23 Expenditure Summary'!E163</f>
        <v>0</v>
      </c>
      <c r="F42" s="8">
        <f>'22-23 Expenditure Summary'!F163</f>
        <v>0</v>
      </c>
      <c r="G42" s="16">
        <v>0</v>
      </c>
      <c r="I42" s="38"/>
    </row>
    <row r="43" spans="1:9" x14ac:dyDescent="0.25">
      <c r="A43" s="1" t="s">
        <v>28</v>
      </c>
      <c r="B43" s="10">
        <f>SUM(B39:B42)</f>
        <v>0</v>
      </c>
      <c r="C43" s="10">
        <f>SUM(C39:C42)</f>
        <v>0</v>
      </c>
      <c r="D43" s="7"/>
      <c r="E43" s="10">
        <f>SUM(E39:E42)</f>
        <v>0</v>
      </c>
      <c r="F43" s="10">
        <f>SUM(F39:F42)</f>
        <v>0</v>
      </c>
      <c r="G43" s="18">
        <v>0</v>
      </c>
      <c r="I43" s="38"/>
    </row>
    <row r="44" spans="1:9" x14ac:dyDescent="0.25">
      <c r="D44" s="7"/>
      <c r="G44" s="16"/>
      <c r="I44" s="38"/>
    </row>
    <row r="45" spans="1:9" ht="15.75" thickBot="1" x14ac:dyDescent="0.3">
      <c r="A45" s="1" t="s">
        <v>29</v>
      </c>
      <c r="B45" s="12">
        <f>B15+B24+B26+B34+B36+B43</f>
        <v>0</v>
      </c>
      <c r="C45" s="12">
        <f>C15+C24+C26+C34+C36+C43</f>
        <v>1465.9742966307745</v>
      </c>
      <c r="D45" s="7"/>
      <c r="E45" s="12">
        <f>E15+E24+E26+E34+E36+E43</f>
        <v>41000000</v>
      </c>
      <c r="F45" s="12">
        <f>F15+F24+F26+F34+F36+F43</f>
        <v>1512.9151291512915</v>
      </c>
      <c r="G45" s="19">
        <f>(F45-C45)/C45</f>
        <v>3.2020228886959601E-2</v>
      </c>
      <c r="I45" s="38"/>
    </row>
    <row r="46" spans="1:9" ht="15.75" thickTop="1" x14ac:dyDescent="0.25">
      <c r="A46" t="s">
        <v>30</v>
      </c>
      <c r="C46" s="8">
        <f>'22-23 Expenditure Summary'!C167</f>
        <v>28790</v>
      </c>
      <c r="D46" s="7"/>
      <c r="F46" s="8">
        <f>'22-23 Expenditure Summary'!F167</f>
        <v>27100</v>
      </c>
    </row>
    <row r="48" spans="1:9" x14ac:dyDescent="0.25">
      <c r="B48" s="13" t="s">
        <v>35</v>
      </c>
    </row>
    <row r="49" spans="2:2" x14ac:dyDescent="0.25">
      <c r="B49" s="13" t="str">
        <f>'23-24 Expenditure Summary'!B61</f>
        <v>held at 5:30 pm on Thursday August 24 ,2023, at the Dr. Susan J. Simpson Education Center.</v>
      </c>
    </row>
    <row r="50" spans="2:2" x14ac:dyDescent="0.25">
      <c r="B50" s="13" t="s">
        <v>36</v>
      </c>
    </row>
  </sheetData>
  <mergeCells count="5">
    <mergeCell ref="A1:F1"/>
    <mergeCell ref="A2:F2"/>
    <mergeCell ref="A3:F3"/>
    <mergeCell ref="B7:C7"/>
    <mergeCell ref="E7:F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fc4f824-becf-4efc-88ad-503001885b7d">
      <Terms xmlns="http://schemas.microsoft.com/office/infopath/2007/PartnerControls"/>
    </lcf76f155ced4ddcb4097134ff3c332f>
    <TaxCatchAll xmlns="5c0ed03f-0d21-4690-895d-2f310e28f2c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DEC334B459784CB71EB7AA07AB04CF" ma:contentTypeVersion="11" ma:contentTypeDescription="Create a new document." ma:contentTypeScope="" ma:versionID="ac8a2315978046e64bb079857de55897">
  <xsd:schema xmlns:xsd="http://www.w3.org/2001/XMLSchema" xmlns:xs="http://www.w3.org/2001/XMLSchema" xmlns:p="http://schemas.microsoft.com/office/2006/metadata/properties" xmlns:ns2="9fc4f824-becf-4efc-88ad-503001885b7d" xmlns:ns3="5c0ed03f-0d21-4690-895d-2f310e28f2cd" targetNamespace="http://schemas.microsoft.com/office/2006/metadata/properties" ma:root="true" ma:fieldsID="28239814897bfa25a6c6d4a3f2f7f589" ns2:_="" ns3:_="">
    <xsd:import namespace="9fc4f824-becf-4efc-88ad-503001885b7d"/>
    <xsd:import namespace="5c0ed03f-0d21-4690-895d-2f310e28f2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c4f824-becf-4efc-88ad-503001885b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3f4a652-b8a9-41ea-b0bc-872a3ba64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0ed03f-0d21-4690-895d-2f310e28f2cd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0fbd67c5-3150-440d-9a79-ee5f2e349fce}" ma:internalName="TaxCatchAll" ma:showField="CatchAllData" ma:web="5c0ed03f-0d21-4690-895d-2f310e28f2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18787E-3A0F-488E-B156-3AD7BA65FD36}">
  <ds:schemaRefs>
    <ds:schemaRef ds:uri="http://www.w3.org/XML/1998/namespace"/>
    <ds:schemaRef ds:uri="http://purl.org/dc/elements/1.1/"/>
    <ds:schemaRef ds:uri="http://schemas.microsoft.com/sharepoint/v3"/>
    <ds:schemaRef ds:uri="http://schemas.openxmlformats.org/package/2006/metadata/core-properties"/>
    <ds:schemaRef ds:uri="ea84b34f-9652-46fa-a074-14797d355afb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  <ds:schemaRef ds:uri="41b83173-7f44-4559-86e9-ff00f0fb05fc"/>
    <ds:schemaRef ds:uri="http://purl.org/dc/dcmitype/"/>
    <ds:schemaRef ds:uri="9fc4f824-becf-4efc-88ad-503001885b7d"/>
    <ds:schemaRef ds:uri="5c0ed03f-0d21-4690-895d-2f310e28f2cd"/>
  </ds:schemaRefs>
</ds:datastoreItem>
</file>

<file path=customXml/itemProps2.xml><?xml version="1.0" encoding="utf-8"?>
<ds:datastoreItem xmlns:ds="http://schemas.openxmlformats.org/officeDocument/2006/customXml" ds:itemID="{4BFB82AB-756B-4EF7-8EAC-3BB1A7C93E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c4f824-becf-4efc-88ad-503001885b7d"/>
    <ds:schemaRef ds:uri="5c0ed03f-0d21-4690-895d-2f310e28f2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AFCB42-3796-4566-98F8-A8E645A270B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5</vt:i4>
      </vt:variant>
    </vt:vector>
  </HeadingPairs>
  <TitlesOfParts>
    <vt:vector size="15" baseType="lpstr">
      <vt:lpstr>Funds Requiring Adoption</vt:lpstr>
      <vt:lpstr>22-23 Expenditure Summary</vt:lpstr>
      <vt:lpstr>23-24 Expenditure Summary</vt:lpstr>
      <vt:lpstr>24-25 Expenditure Summary</vt:lpstr>
      <vt:lpstr>23-24 GF FC Fund for Hearing</vt:lpstr>
      <vt:lpstr>24-25 GF FC Fund for Hearing</vt:lpstr>
      <vt:lpstr>23-24 CN FC Fund for Hearing</vt:lpstr>
      <vt:lpstr>24-25 CN FC Fd for Hear (Pendin</vt:lpstr>
      <vt:lpstr>23-24 DSF FC for Hearing</vt:lpstr>
      <vt:lpstr>24-25 DSF FC for Hearing</vt:lpstr>
      <vt:lpstr>'22-23 Expenditure Summary'!Print_Area</vt:lpstr>
      <vt:lpstr>'23-24 CN FC Fund for Hearing'!Print_Area</vt:lpstr>
      <vt:lpstr>'23-24 DSF FC for Hearing'!Print_Area</vt:lpstr>
      <vt:lpstr>'23-24 Expenditure Summary'!Print_Area</vt:lpstr>
      <vt:lpstr>'23-24 GF FC Fund for Hearing'!Print_Area</vt:lpstr>
    </vt:vector>
  </TitlesOfParts>
  <Company>HEB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Stephen Jones</dc:creator>
  <cp:lastModifiedBy>Brooke Alexander</cp:lastModifiedBy>
  <cp:lastPrinted>2025-09-02T14:20:43Z</cp:lastPrinted>
  <dcterms:created xsi:type="dcterms:W3CDTF">2011-07-20T13:54:40Z</dcterms:created>
  <dcterms:modified xsi:type="dcterms:W3CDTF">2025-09-02T19:03:37Z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0x010100ECDEC334B459784CB71EB7AA07AB04CF</vt:lpwstr>
  </property>
  <property fmtid="{D5CDD505-2E9C-101B-9397-08002B2CF9AE}" pid="3" name="Order">
    <vt:r8>1862800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