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355" windowWidth="22995" windowHeight="12525" tabRatio="652"/>
  </bookViews>
  <sheets>
    <sheet name="DATA, GRAPHS &amp; STATISTICS" sheetId="1" r:id="rId1"/>
  </sheets>
  <calcPr calcId="145621"/>
</workbook>
</file>

<file path=xl/calcChain.xml><?xml version="1.0" encoding="utf-8"?>
<calcChain xmlns="http://schemas.openxmlformats.org/spreadsheetml/2006/main">
  <c r="BC12" i="1" l="1"/>
  <c r="BC9" i="1"/>
  <c r="BA12" i="1"/>
  <c r="BA9" i="1"/>
  <c r="AY12" i="1"/>
  <c r="AY9" i="1"/>
  <c r="AW12" i="1"/>
  <c r="AW9" i="1"/>
  <c r="AN14" i="1"/>
  <c r="AN13" i="1"/>
  <c r="AN12" i="1"/>
  <c r="AN11" i="1"/>
  <c r="AN10" i="1"/>
  <c r="AN9" i="1"/>
  <c r="AL13" i="1"/>
  <c r="AL12" i="1"/>
  <c r="AL10" i="1"/>
  <c r="AL9" i="1"/>
  <c r="AJ12" i="1"/>
  <c r="AJ9" i="1"/>
  <c r="AA14" i="1"/>
  <c r="AA13" i="1"/>
  <c r="AA12" i="1"/>
  <c r="AA11" i="1"/>
  <c r="AA10" i="1"/>
  <c r="AA9" i="1"/>
  <c r="Y14" i="1"/>
  <c r="Y13" i="1"/>
  <c r="Y12" i="1"/>
  <c r="Y11" i="1"/>
  <c r="Y10" i="1"/>
  <c r="Y9" i="1"/>
  <c r="W13" i="1"/>
  <c r="W12" i="1"/>
  <c r="W10" i="1"/>
  <c r="W9" i="1"/>
  <c r="M345" i="1" l="1"/>
  <c r="K344" i="1"/>
  <c r="I343" i="1"/>
  <c r="G342" i="1"/>
  <c r="D345" i="1"/>
  <c r="D344" i="1"/>
  <c r="D343" i="1"/>
  <c r="D342" i="1"/>
  <c r="A342" i="1"/>
  <c r="M341" i="1"/>
  <c r="I341" i="1"/>
  <c r="AB342" i="1"/>
  <c r="AB341" i="1"/>
  <c r="AB340" i="1"/>
  <c r="AB339" i="1"/>
  <c r="AB330" i="1"/>
  <c r="AB331" i="1"/>
  <c r="A335" i="1" l="1"/>
  <c r="K336" i="1"/>
  <c r="G335" i="1"/>
  <c r="K337" i="1"/>
  <c r="I336" i="1"/>
  <c r="K335" i="1"/>
  <c r="I335" i="1"/>
  <c r="K334" i="1"/>
  <c r="I334" i="1"/>
  <c r="G334" i="1"/>
  <c r="AB333" i="1" l="1"/>
  <c r="AB332" i="1"/>
  <c r="D337" i="1"/>
  <c r="D336" i="1"/>
  <c r="D335" i="1"/>
  <c r="V119" i="1" l="1"/>
  <c r="V120" i="1"/>
  <c r="U115" i="1"/>
  <c r="V115" i="1"/>
  <c r="W115" i="1"/>
  <c r="Z115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11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79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47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15" i="1"/>
  <c r="V121" i="1" l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AE271" i="1" l="1"/>
  <c r="AE270" i="1"/>
  <c r="AE269" i="1"/>
  <c r="AE268" i="1"/>
  <c r="AE267" i="1"/>
  <c r="AG271" i="1"/>
  <c r="AG270" i="1"/>
  <c r="AG269" i="1"/>
  <c r="AG268" i="1"/>
  <c r="AG267" i="1"/>
  <c r="AI271" i="1"/>
  <c r="AI270" i="1"/>
  <c r="AI269" i="1"/>
  <c r="AI268" i="1"/>
  <c r="AI267" i="1"/>
  <c r="AK271" i="1"/>
  <c r="AK270" i="1"/>
  <c r="AK269" i="1"/>
  <c r="AK268" i="1"/>
  <c r="AK267" i="1"/>
  <c r="AD237" i="1"/>
  <c r="AD236" i="1"/>
  <c r="AD235" i="1"/>
  <c r="AD234" i="1"/>
  <c r="AD233" i="1"/>
  <c r="AF237" i="1"/>
  <c r="AF236" i="1"/>
  <c r="AF235" i="1"/>
  <c r="AF234" i="1"/>
  <c r="AF233" i="1"/>
  <c r="AH237" i="1"/>
  <c r="AH236" i="1"/>
  <c r="AH235" i="1"/>
  <c r="AH234" i="1"/>
  <c r="AH233" i="1"/>
  <c r="AJ237" i="1"/>
  <c r="AJ236" i="1"/>
  <c r="AJ235" i="1"/>
  <c r="AJ234" i="1"/>
  <c r="AJ233" i="1"/>
  <c r="V187" i="1"/>
  <c r="V186" i="1"/>
  <c r="Z182" i="1"/>
  <c r="W182" i="1"/>
  <c r="V182" i="1"/>
  <c r="U182" i="1"/>
  <c r="V154" i="1"/>
  <c r="V153" i="1"/>
  <c r="Z149" i="1"/>
  <c r="W149" i="1"/>
  <c r="V149" i="1"/>
  <c r="U149" i="1"/>
  <c r="Z82" i="1"/>
  <c r="AW3" i="1"/>
  <c r="N24" i="1" s="1"/>
  <c r="W82" i="1"/>
  <c r="AE95" i="1" s="1"/>
  <c r="V82" i="1"/>
  <c r="U82" i="1"/>
  <c r="V87" i="1"/>
  <c r="V86" i="1"/>
  <c r="K142" i="1"/>
  <c r="M142" i="1" s="1"/>
  <c r="K141" i="1"/>
  <c r="M141" i="1" s="1"/>
  <c r="K140" i="1"/>
  <c r="M140" i="1" s="1"/>
  <c r="K139" i="1"/>
  <c r="M139" i="1" s="1"/>
  <c r="K138" i="1"/>
  <c r="M138" i="1" s="1"/>
  <c r="K137" i="1"/>
  <c r="M137" i="1" s="1"/>
  <c r="K136" i="1"/>
  <c r="M136" i="1" s="1"/>
  <c r="K135" i="1"/>
  <c r="M135" i="1" s="1"/>
  <c r="K134" i="1"/>
  <c r="M134" i="1" s="1"/>
  <c r="K133" i="1"/>
  <c r="M133" i="1" s="1"/>
  <c r="K132" i="1"/>
  <c r="M132" i="1" s="1"/>
  <c r="K131" i="1"/>
  <c r="M131" i="1" s="1"/>
  <c r="K130" i="1"/>
  <c r="M130" i="1" s="1"/>
  <c r="K129" i="1"/>
  <c r="M129" i="1" s="1"/>
  <c r="K128" i="1"/>
  <c r="M128" i="1" s="1"/>
  <c r="K127" i="1"/>
  <c r="M127" i="1" s="1"/>
  <c r="K126" i="1"/>
  <c r="M126" i="1" s="1"/>
  <c r="K125" i="1"/>
  <c r="M125" i="1" s="1"/>
  <c r="K124" i="1"/>
  <c r="M124" i="1" s="1"/>
  <c r="K123" i="1"/>
  <c r="M123" i="1" s="1"/>
  <c r="K122" i="1"/>
  <c r="M122" i="1" s="1"/>
  <c r="K121" i="1"/>
  <c r="M121" i="1" s="1"/>
  <c r="K120" i="1"/>
  <c r="M120" i="1" s="1"/>
  <c r="K119" i="1"/>
  <c r="M119" i="1" s="1"/>
  <c r="K118" i="1"/>
  <c r="M118" i="1" s="1"/>
  <c r="K117" i="1"/>
  <c r="K116" i="1"/>
  <c r="K115" i="1"/>
  <c r="K114" i="1"/>
  <c r="K113" i="1"/>
  <c r="K112" i="1"/>
  <c r="K111" i="1"/>
  <c r="K110" i="1"/>
  <c r="M110" i="1" s="1"/>
  <c r="K109" i="1"/>
  <c r="M109" i="1" s="1"/>
  <c r="K108" i="1"/>
  <c r="M108" i="1" s="1"/>
  <c r="K107" i="1"/>
  <c r="M107" i="1" s="1"/>
  <c r="K106" i="1"/>
  <c r="M106" i="1" s="1"/>
  <c r="K105" i="1"/>
  <c r="M105" i="1" s="1"/>
  <c r="K104" i="1"/>
  <c r="M104" i="1" s="1"/>
  <c r="K103" i="1"/>
  <c r="M103" i="1" s="1"/>
  <c r="K102" i="1"/>
  <c r="M102" i="1" s="1"/>
  <c r="K101" i="1"/>
  <c r="M101" i="1" s="1"/>
  <c r="K100" i="1"/>
  <c r="M100" i="1" s="1"/>
  <c r="K99" i="1"/>
  <c r="M99" i="1" s="1"/>
  <c r="K98" i="1"/>
  <c r="M98" i="1" s="1"/>
  <c r="K97" i="1"/>
  <c r="M97" i="1" s="1"/>
  <c r="K96" i="1"/>
  <c r="M96" i="1" s="1"/>
  <c r="K95" i="1"/>
  <c r="M95" i="1" s="1"/>
  <c r="K94" i="1"/>
  <c r="M94" i="1" s="1"/>
  <c r="K93" i="1"/>
  <c r="M93" i="1" s="1"/>
  <c r="K92" i="1"/>
  <c r="M92" i="1" s="1"/>
  <c r="K91" i="1"/>
  <c r="M91" i="1" s="1"/>
  <c r="K90" i="1"/>
  <c r="M90" i="1" s="1"/>
  <c r="K89" i="1"/>
  <c r="M89" i="1" s="1"/>
  <c r="K88" i="1"/>
  <c r="M88" i="1" s="1"/>
  <c r="K87" i="1"/>
  <c r="M87" i="1" s="1"/>
  <c r="K86" i="1"/>
  <c r="M86" i="1" s="1"/>
  <c r="K85" i="1"/>
  <c r="K84" i="1"/>
  <c r="K83" i="1"/>
  <c r="K82" i="1"/>
  <c r="K81" i="1"/>
  <c r="K80" i="1"/>
  <c r="K79" i="1"/>
  <c r="K78" i="1"/>
  <c r="M78" i="1" s="1"/>
  <c r="K77" i="1"/>
  <c r="M77" i="1" s="1"/>
  <c r="K76" i="1"/>
  <c r="M76" i="1" s="1"/>
  <c r="K75" i="1"/>
  <c r="M75" i="1" s="1"/>
  <c r="K74" i="1"/>
  <c r="M74" i="1" s="1"/>
  <c r="K73" i="1"/>
  <c r="M73" i="1" s="1"/>
  <c r="K72" i="1"/>
  <c r="M72" i="1" s="1"/>
  <c r="K71" i="1"/>
  <c r="M71" i="1" s="1"/>
  <c r="K70" i="1"/>
  <c r="M70" i="1" s="1"/>
  <c r="K69" i="1"/>
  <c r="M69" i="1" s="1"/>
  <c r="K68" i="1"/>
  <c r="M68" i="1" s="1"/>
  <c r="K67" i="1"/>
  <c r="M67" i="1" s="1"/>
  <c r="K66" i="1"/>
  <c r="M66" i="1" s="1"/>
  <c r="K65" i="1"/>
  <c r="M65" i="1" s="1"/>
  <c r="K64" i="1"/>
  <c r="M64" i="1" s="1"/>
  <c r="K63" i="1"/>
  <c r="M63" i="1" s="1"/>
  <c r="K62" i="1"/>
  <c r="M62" i="1" s="1"/>
  <c r="K61" i="1"/>
  <c r="M61" i="1" s="1"/>
  <c r="K60" i="1"/>
  <c r="M60" i="1" s="1"/>
  <c r="K59" i="1"/>
  <c r="M59" i="1" s="1"/>
  <c r="K58" i="1"/>
  <c r="M58" i="1" s="1"/>
  <c r="K57" i="1"/>
  <c r="M57" i="1" s="1"/>
  <c r="K56" i="1"/>
  <c r="K55" i="1"/>
  <c r="K54" i="1"/>
  <c r="K53" i="1"/>
  <c r="K52" i="1"/>
  <c r="K51" i="1"/>
  <c r="K50" i="1"/>
  <c r="K49" i="1"/>
  <c r="K48" i="1"/>
  <c r="K47" i="1"/>
  <c r="K46" i="1"/>
  <c r="M46" i="1" s="1"/>
  <c r="K45" i="1"/>
  <c r="M45" i="1" s="1"/>
  <c r="K44" i="1"/>
  <c r="M44" i="1" s="1"/>
  <c r="K43" i="1"/>
  <c r="M43" i="1" s="1"/>
  <c r="K42" i="1"/>
  <c r="M42" i="1" s="1"/>
  <c r="K41" i="1"/>
  <c r="M41" i="1" s="1"/>
  <c r="K39" i="1"/>
  <c r="M39" i="1" s="1"/>
  <c r="K40" i="1"/>
  <c r="M40" i="1" s="1"/>
  <c r="K38" i="1"/>
  <c r="M38" i="1" s="1"/>
  <c r="K37" i="1"/>
  <c r="M37" i="1" s="1"/>
  <c r="K36" i="1"/>
  <c r="M36" i="1" s="1"/>
  <c r="K35" i="1"/>
  <c r="M35" i="1" s="1"/>
  <c r="K34" i="1"/>
  <c r="M34" i="1" s="1"/>
  <c r="K33" i="1"/>
  <c r="M33" i="1" s="1"/>
  <c r="K32" i="1"/>
  <c r="M32" i="1" s="1"/>
  <c r="K31" i="1"/>
  <c r="M31" i="1" s="1"/>
  <c r="K30" i="1"/>
  <c r="M30" i="1" s="1"/>
  <c r="K29" i="1"/>
  <c r="M29" i="1" s="1"/>
  <c r="K28" i="1"/>
  <c r="M28" i="1" s="1"/>
  <c r="K27" i="1"/>
  <c r="M27" i="1" s="1"/>
  <c r="K26" i="1"/>
  <c r="M26" i="1" s="1"/>
  <c r="K25" i="1"/>
  <c r="M25" i="1" s="1"/>
  <c r="K24" i="1"/>
  <c r="K23" i="1"/>
  <c r="K22" i="1"/>
  <c r="K21" i="1"/>
  <c r="K20" i="1"/>
  <c r="K15" i="1"/>
  <c r="K16" i="1"/>
  <c r="K17" i="1"/>
  <c r="K18" i="1"/>
  <c r="K19" i="1"/>
  <c r="N22" i="1" l="1"/>
  <c r="N23" i="1"/>
  <c r="N18" i="1"/>
  <c r="N16" i="1"/>
  <c r="N15" i="1"/>
  <c r="N21" i="1"/>
  <c r="N17" i="1"/>
  <c r="N20" i="1"/>
  <c r="N19" i="1"/>
  <c r="K13" i="1"/>
  <c r="W8" i="1"/>
  <c r="AW8" i="1" l="1"/>
  <c r="AN8" i="1"/>
  <c r="BC8" i="1" l="1"/>
  <c r="AL8" i="1"/>
  <c r="AJ8" i="1"/>
  <c r="AA8" i="1"/>
  <c r="Y8" i="1"/>
  <c r="AY8" i="1"/>
  <c r="BA8" i="1"/>
  <c r="N59" i="1" l="1"/>
  <c r="N91" i="1"/>
  <c r="N123" i="1"/>
  <c r="L142" i="1" l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M117" i="1" s="1"/>
  <c r="L116" i="1"/>
  <c r="M116" i="1" s="1"/>
  <c r="L115" i="1"/>
  <c r="M115" i="1" s="1"/>
  <c r="L114" i="1"/>
  <c r="M114" i="1" s="1"/>
  <c r="L113" i="1"/>
  <c r="M113" i="1" s="1"/>
  <c r="L112" i="1"/>
  <c r="M112" i="1" s="1"/>
  <c r="L111" i="1"/>
  <c r="M111" i="1" s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M85" i="1" s="1"/>
  <c r="L84" i="1"/>
  <c r="M84" i="1" s="1"/>
  <c r="L83" i="1"/>
  <c r="M83" i="1" s="1"/>
  <c r="L82" i="1"/>
  <c r="M81" i="1" s="1"/>
  <c r="L81" i="1"/>
  <c r="M82" i="1" s="1"/>
  <c r="L80" i="1"/>
  <c r="M80" i="1" s="1"/>
  <c r="L79" i="1"/>
  <c r="M79" i="1" s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M56" i="1" s="1"/>
  <c r="L55" i="1"/>
  <c r="M55" i="1" s="1"/>
  <c r="L54" i="1"/>
  <c r="M54" i="1" s="1"/>
  <c r="L53" i="1"/>
  <c r="M53" i="1" s="1"/>
  <c r="L52" i="1"/>
  <c r="M52" i="1" s="1"/>
  <c r="L51" i="1"/>
  <c r="M51" i="1" s="1"/>
  <c r="L50" i="1"/>
  <c r="M50" i="1" s="1"/>
  <c r="L49" i="1"/>
  <c r="M49" i="1" s="1"/>
  <c r="L48" i="1"/>
  <c r="M48" i="1" s="1"/>
  <c r="L47" i="1"/>
  <c r="M47" i="1" s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M24" i="1" s="1"/>
  <c r="L23" i="1"/>
  <c r="M23" i="1" s="1"/>
  <c r="L22" i="1"/>
  <c r="M22" i="1" s="1"/>
  <c r="L21" i="1"/>
  <c r="M21" i="1" s="1"/>
  <c r="L20" i="1"/>
  <c r="M20" i="1" s="1"/>
  <c r="L19" i="1"/>
  <c r="M19" i="1" s="1"/>
  <c r="L18" i="1"/>
  <c r="M18" i="1" s="1"/>
  <c r="L17" i="1"/>
  <c r="M17" i="1" s="1"/>
  <c r="L16" i="1"/>
  <c r="M16" i="1" s="1"/>
  <c r="L15" i="1"/>
  <c r="M15" i="1" s="1"/>
  <c r="BB6" i="1" l="1"/>
  <c r="BB5" i="1"/>
  <c r="BB4" i="1"/>
  <c r="BB3" i="1"/>
  <c r="AZ6" i="1"/>
  <c r="BA6" i="1" s="1"/>
  <c r="AZ5" i="1"/>
  <c r="BA5" i="1" s="1"/>
  <c r="AZ4" i="1"/>
  <c r="AZ3" i="1"/>
  <c r="BA3" i="1" s="1"/>
  <c r="AY6" i="1"/>
  <c r="AY4" i="1"/>
  <c r="Q115" i="1" s="1"/>
  <c r="AY5" i="1"/>
  <c r="AY3" i="1"/>
  <c r="AW5" i="1"/>
  <c r="AW6" i="1"/>
  <c r="AW4" i="1"/>
  <c r="Y115" i="1" s="1"/>
  <c r="BC6" i="1" l="1"/>
  <c r="BC3" i="1"/>
  <c r="BC5" i="1"/>
  <c r="BA4" i="1"/>
  <c r="BC4" i="1" s="1"/>
  <c r="AE195" i="1" l="1"/>
  <c r="AE162" i="1"/>
  <c r="AE128" i="1"/>
  <c r="AD164" i="1" l="1"/>
  <c r="AD130" i="1"/>
  <c r="AD197" i="1"/>
  <c r="V155" i="1"/>
  <c r="Y151" i="1" s="1"/>
  <c r="R117" i="1"/>
  <c r="V188" i="1"/>
  <c r="R184" i="1" s="1"/>
  <c r="N135" i="1"/>
  <c r="H135" i="1"/>
  <c r="N134" i="1"/>
  <c r="H134" i="1"/>
  <c r="N133" i="1"/>
  <c r="H133" i="1"/>
  <c r="N102" i="1"/>
  <c r="H102" i="1"/>
  <c r="N101" i="1"/>
  <c r="H101" i="1"/>
  <c r="AE197" i="1" l="1"/>
  <c r="AE130" i="1"/>
  <c r="AE164" i="1"/>
  <c r="AD165" i="1"/>
  <c r="AE165" i="1" s="1"/>
  <c r="R151" i="1"/>
  <c r="R250" i="1" s="1"/>
  <c r="AD131" i="1"/>
  <c r="AE131" i="1" s="1"/>
  <c r="AD198" i="1"/>
  <c r="R216" i="1"/>
  <c r="R249" i="1"/>
  <c r="Y217" i="1"/>
  <c r="Y250" i="1"/>
  <c r="R218" i="1"/>
  <c r="R251" i="1"/>
  <c r="Y117" i="1"/>
  <c r="Y184" i="1"/>
  <c r="H72" i="1"/>
  <c r="H71" i="1"/>
  <c r="I13" i="1"/>
  <c r="H15" i="1"/>
  <c r="I15" i="1"/>
  <c r="U9" i="1"/>
  <c r="H16" i="1"/>
  <c r="U10" i="1"/>
  <c r="H17" i="1"/>
  <c r="U11" i="1"/>
  <c r="H18" i="1"/>
  <c r="H19" i="1"/>
  <c r="U12" i="1"/>
  <c r="H20" i="1"/>
  <c r="U13" i="1"/>
  <c r="H21" i="1"/>
  <c r="U14" i="1"/>
  <c r="H22" i="1"/>
  <c r="H23" i="1"/>
  <c r="H24" i="1"/>
  <c r="H25" i="1"/>
  <c r="AH9" i="1"/>
  <c r="H26" i="1"/>
  <c r="AH10" i="1"/>
  <c r="H27" i="1"/>
  <c r="N27" i="1"/>
  <c r="AH11" i="1"/>
  <c r="H28" i="1"/>
  <c r="H29" i="1"/>
  <c r="AH12" i="1"/>
  <c r="H30" i="1"/>
  <c r="AH13" i="1"/>
  <c r="H31" i="1"/>
  <c r="AH14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N45" i="1"/>
  <c r="H46" i="1"/>
  <c r="N46" i="1"/>
  <c r="H47" i="1"/>
  <c r="I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3" i="1"/>
  <c r="H74" i="1"/>
  <c r="H75" i="1"/>
  <c r="H76" i="1"/>
  <c r="H77" i="1"/>
  <c r="H78" i="1"/>
  <c r="N78" i="1"/>
  <c r="H79" i="1"/>
  <c r="I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3" i="1"/>
  <c r="H104" i="1"/>
  <c r="N104" i="1"/>
  <c r="H105" i="1"/>
  <c r="N105" i="1"/>
  <c r="H106" i="1"/>
  <c r="N106" i="1"/>
  <c r="H107" i="1"/>
  <c r="N107" i="1"/>
  <c r="H108" i="1"/>
  <c r="N108" i="1"/>
  <c r="H109" i="1"/>
  <c r="N109" i="1"/>
  <c r="H110" i="1"/>
  <c r="N110" i="1"/>
  <c r="H111" i="1"/>
  <c r="I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6" i="1"/>
  <c r="H137" i="1"/>
  <c r="N137" i="1"/>
  <c r="H138" i="1"/>
  <c r="N138" i="1"/>
  <c r="H139" i="1"/>
  <c r="N139" i="1"/>
  <c r="H140" i="1"/>
  <c r="N140" i="1"/>
  <c r="H141" i="1"/>
  <c r="N141" i="1"/>
  <c r="H142" i="1"/>
  <c r="N142" i="1"/>
  <c r="AE198" i="1" l="1"/>
  <c r="AD166" i="1"/>
  <c r="R217" i="1"/>
  <c r="AD132" i="1"/>
  <c r="AE132" i="1" s="1"/>
  <c r="AD199" i="1"/>
  <c r="AE199" i="1" s="1"/>
  <c r="Y216" i="1"/>
  <c r="Y249" i="1"/>
  <c r="Y218" i="1"/>
  <c r="Y251" i="1"/>
  <c r="AE166" i="1" l="1"/>
  <c r="AD167" i="1"/>
  <c r="AD133" i="1"/>
  <c r="AE133" i="1" s="1"/>
  <c r="AD200" i="1"/>
  <c r="AE200" i="1" l="1"/>
  <c r="AE167" i="1"/>
  <c r="AD201" i="1"/>
  <c r="AD168" i="1"/>
  <c r="AE168" i="1" s="1"/>
  <c r="AD134" i="1"/>
  <c r="AF267" i="1"/>
  <c r="AE266" i="1"/>
  <c r="AG266" i="1"/>
  <c r="AI266" i="1"/>
  <c r="AK266" i="1"/>
  <c r="AH267" i="1"/>
  <c r="AJ267" i="1"/>
  <c r="AF268" i="1"/>
  <c r="AH268" i="1"/>
  <c r="AJ268" i="1"/>
  <c r="AF270" i="1"/>
  <c r="AD232" i="1"/>
  <c r="AF232" i="1"/>
  <c r="AH232" i="1"/>
  <c r="AJ232" i="1"/>
  <c r="AG233" i="1"/>
  <c r="AI233" i="1"/>
  <c r="AK233" i="1"/>
  <c r="AG234" i="1"/>
  <c r="AI234" i="1"/>
  <c r="AK234" i="1"/>
  <c r="AG236" i="1"/>
  <c r="AE134" i="1" l="1"/>
  <c r="AE201" i="1"/>
  <c r="AD202" i="1"/>
  <c r="AD169" i="1"/>
  <c r="AD135" i="1"/>
  <c r="AE135" i="1" s="1"/>
  <c r="AF269" i="1"/>
  <c r="AH269" i="1"/>
  <c r="AG235" i="1"/>
  <c r="AH270" i="1"/>
  <c r="AK235" i="1"/>
  <c r="AJ269" i="1"/>
  <c r="AK236" i="1"/>
  <c r="AI235" i="1"/>
  <c r="AI236" i="1"/>
  <c r="AJ270" i="1"/>
  <c r="AI237" i="1"/>
  <c r="AH271" i="1"/>
  <c r="AJ271" i="1"/>
  <c r="AF271" i="1"/>
  <c r="AK237" i="1"/>
  <c r="AG237" i="1"/>
  <c r="Q182" i="1"/>
  <c r="Q149" i="1"/>
  <c r="Q82" i="1"/>
  <c r="Y182" i="1"/>
  <c r="Y149" i="1"/>
  <c r="Y82" i="1"/>
  <c r="AE169" i="1" l="1"/>
  <c r="AE202" i="1"/>
  <c r="AD136" i="1"/>
  <c r="AD203" i="1"/>
  <c r="AD170" i="1"/>
  <c r="AE170" i="1" s="1"/>
  <c r="N125" i="1"/>
  <c r="N128" i="1"/>
  <c r="N131" i="1"/>
  <c r="N124" i="1"/>
  <c r="N126" i="1"/>
  <c r="N127" i="1"/>
  <c r="N129" i="1"/>
  <c r="N130" i="1"/>
  <c r="N132" i="1"/>
  <c r="N136" i="1"/>
  <c r="N99" i="1"/>
  <c r="N100" i="1"/>
  <c r="N103" i="1"/>
  <c r="N92" i="1"/>
  <c r="N93" i="1"/>
  <c r="N94" i="1"/>
  <c r="N95" i="1"/>
  <c r="N96" i="1"/>
  <c r="N97" i="1"/>
  <c r="N98" i="1"/>
  <c r="N71" i="1"/>
  <c r="N60" i="1"/>
  <c r="N62" i="1"/>
  <c r="N64" i="1"/>
  <c r="N65" i="1"/>
  <c r="N67" i="1"/>
  <c r="N69" i="1"/>
  <c r="N73" i="1"/>
  <c r="N74" i="1"/>
  <c r="N76" i="1"/>
  <c r="N72" i="1"/>
  <c r="N61" i="1"/>
  <c r="N63" i="1"/>
  <c r="N66" i="1"/>
  <c r="N68" i="1"/>
  <c r="N70" i="1"/>
  <c r="N75" i="1"/>
  <c r="N77" i="1"/>
  <c r="N33" i="1"/>
  <c r="N34" i="1"/>
  <c r="N35" i="1"/>
  <c r="N39" i="1"/>
  <c r="N43" i="1"/>
  <c r="N44" i="1"/>
  <c r="N32" i="1"/>
  <c r="N28" i="1"/>
  <c r="N31" i="1"/>
  <c r="N36" i="1"/>
  <c r="N40" i="1"/>
  <c r="N29" i="1"/>
  <c r="N30" i="1"/>
  <c r="N37" i="1"/>
  <c r="N41" i="1"/>
  <c r="N38" i="1"/>
  <c r="N42" i="1"/>
  <c r="N55" i="1"/>
  <c r="N56" i="1"/>
  <c r="N49" i="1"/>
  <c r="N50" i="1"/>
  <c r="N57" i="1"/>
  <c r="N58" i="1"/>
  <c r="N48" i="1"/>
  <c r="N53" i="1"/>
  <c r="N54" i="1"/>
  <c r="N47" i="1"/>
  <c r="N52" i="1"/>
  <c r="N51" i="1"/>
  <c r="N79" i="1"/>
  <c r="N81" i="1"/>
  <c r="N82" i="1"/>
  <c r="N85" i="1"/>
  <c r="N86" i="1"/>
  <c r="N89" i="1"/>
  <c r="N90" i="1"/>
  <c r="N83" i="1"/>
  <c r="N84" i="1"/>
  <c r="N87" i="1"/>
  <c r="N88" i="1"/>
  <c r="N80" i="1"/>
  <c r="N114" i="1"/>
  <c r="N115" i="1"/>
  <c r="N122" i="1"/>
  <c r="N111" i="1"/>
  <c r="N120" i="1"/>
  <c r="N121" i="1"/>
  <c r="N113" i="1"/>
  <c r="N118" i="1"/>
  <c r="N112" i="1"/>
  <c r="N116" i="1"/>
  <c r="N117" i="1"/>
  <c r="N119" i="1"/>
  <c r="N26" i="1"/>
  <c r="N25" i="1"/>
  <c r="AD137" i="1" l="1"/>
  <c r="AE137" i="1" s="1"/>
  <c r="AD204" i="1"/>
  <c r="AE204" i="1" s="1"/>
  <c r="AE203" i="1"/>
  <c r="AE136" i="1"/>
  <c r="AD171" i="1"/>
  <c r="AE171" i="1" s="1"/>
  <c r="AD138" i="1" l="1"/>
  <c r="AE138" i="1" s="1"/>
  <c r="AD205" i="1"/>
  <c r="AE205" i="1" s="1"/>
  <c r="AD172" i="1"/>
  <c r="AD139" i="1" l="1"/>
  <c r="AE140" i="1" s="1"/>
  <c r="AD206" i="1"/>
  <c r="AE207" i="1" s="1"/>
  <c r="AE172" i="1"/>
  <c r="AD173" i="1"/>
  <c r="AE139" i="1" l="1"/>
  <c r="AD140" i="1"/>
  <c r="AD207" i="1"/>
  <c r="AE206" i="1"/>
  <c r="AE173" i="1"/>
  <c r="AD174" i="1"/>
  <c r="AL267" i="1" l="1"/>
  <c r="AE233" i="1" l="1"/>
  <c r="AL268" i="1"/>
  <c r="AE236" i="1"/>
  <c r="AE237" i="1" l="1"/>
  <c r="AL270" i="1"/>
  <c r="AE235" i="1"/>
  <c r="AD97" i="1"/>
  <c r="V88" i="1"/>
  <c r="R84" i="1" s="1"/>
  <c r="AL269" i="1"/>
  <c r="AL271" i="1"/>
  <c r="AE234" i="1"/>
  <c r="AE97" i="1" l="1"/>
  <c r="AD98" i="1"/>
  <c r="AE98" i="1" s="1"/>
  <c r="R248" i="1"/>
  <c r="R215" i="1"/>
  <c r="Y84" i="1"/>
  <c r="AD99" i="1" l="1"/>
  <c r="AE99" i="1" s="1"/>
  <c r="Y215" i="1"/>
  <c r="Y248" i="1"/>
  <c r="AD100" i="1" l="1"/>
  <c r="AE100" i="1" s="1"/>
  <c r="AD101" i="1" l="1"/>
  <c r="AE101" i="1" s="1"/>
  <c r="AD102" i="1" l="1"/>
  <c r="AE102" i="1" s="1"/>
  <c r="AD103" i="1" l="1"/>
  <c r="AE103" i="1" s="1"/>
  <c r="AD104" i="1" l="1"/>
  <c r="AE104" i="1" s="1"/>
  <c r="AD105" i="1" l="1"/>
  <c r="AE105" i="1" s="1"/>
  <c r="AD106" i="1" l="1"/>
  <c r="AE107" i="1" s="1"/>
  <c r="AE106" i="1" l="1"/>
  <c r="AD107" i="1"/>
  <c r="AE174" i="1" s="1"/>
</calcChain>
</file>

<file path=xl/sharedStrings.xml><?xml version="1.0" encoding="utf-8"?>
<sst xmlns="http://schemas.openxmlformats.org/spreadsheetml/2006/main" count="273" uniqueCount="149">
  <si>
    <t>Trial 1</t>
  </si>
  <si>
    <t>Trial 2</t>
  </si>
  <si>
    <t>Trial 3</t>
  </si>
  <si>
    <t>Trial 4</t>
  </si>
  <si>
    <t>Trial 5</t>
  </si>
  <si>
    <t>Trial 6</t>
  </si>
  <si>
    <t>Trial 7</t>
  </si>
  <si>
    <t>Trial 8</t>
  </si>
  <si>
    <t>Trial 9</t>
  </si>
  <si>
    <t>Trial 10</t>
  </si>
  <si>
    <t>Trial 11</t>
  </si>
  <si>
    <t>Trial 12</t>
  </si>
  <si>
    <t>Trial 13</t>
  </si>
  <si>
    <t>Trial 14</t>
  </si>
  <si>
    <t>Trial 15</t>
  </si>
  <si>
    <t>Trial 16</t>
  </si>
  <si>
    <t>Trial 17</t>
  </si>
  <si>
    <t>Trial 18</t>
  </si>
  <si>
    <t>Trial 19</t>
  </si>
  <si>
    <t>Trial 20</t>
  </si>
  <si>
    <t>Trial 21</t>
  </si>
  <si>
    <t>Trial 22</t>
  </si>
  <si>
    <t>Trial 23</t>
  </si>
  <si>
    <t>Trial 24</t>
  </si>
  <si>
    <t>Trial 25</t>
  </si>
  <si>
    <t>Trial 26</t>
  </si>
  <si>
    <t>Trial 27</t>
  </si>
  <si>
    <t>Trial 28</t>
  </si>
  <si>
    <t>Trial 29</t>
  </si>
  <si>
    <t>Trial 30</t>
  </si>
  <si>
    <t>Trial 31</t>
  </si>
  <si>
    <t>Trial 32</t>
  </si>
  <si>
    <t>Number of Observations (n)</t>
  </si>
  <si>
    <t>Square Root of (n)</t>
  </si>
  <si>
    <t>Independent (X) Variable (units)</t>
  </si>
  <si>
    <t>Dependent (Y) Variable (units)</t>
  </si>
  <si>
    <t>Mean</t>
  </si>
  <si>
    <t>95% Confidence Interval</t>
  </si>
  <si>
    <r>
      <t>Standard Deviation (σ</t>
    </r>
    <r>
      <rPr>
        <b/>
        <vertAlign val="subscript"/>
        <sz val="12"/>
        <color theme="1"/>
        <rFont val="Arial Narrow"/>
        <family val="2"/>
      </rPr>
      <t>x</t>
    </r>
    <r>
      <rPr>
        <b/>
        <sz val="12"/>
        <color theme="1"/>
        <rFont val="Arial Narrow"/>
        <family val="2"/>
      </rPr>
      <t>)</t>
    </r>
  </si>
  <si>
    <t>Min</t>
  </si>
  <si>
    <t>Med</t>
  </si>
  <si>
    <t>Q3</t>
  </si>
  <si>
    <t>Max</t>
  </si>
  <si>
    <t>Q1</t>
  </si>
  <si>
    <t>Difference</t>
  </si>
  <si>
    <t>Trial (Sample)</t>
  </si>
  <si>
    <t>Bin Limits</t>
  </si>
  <si>
    <t>Frequency</t>
  </si>
  <si>
    <t>Significance Level (α = 0.05)</t>
  </si>
  <si>
    <t>T-TEST</t>
  </si>
  <si>
    <t>1. TWO or MORE EXPERIMENTAL GROUPS (control and one treatment, or two or more treatments)</t>
  </si>
  <si>
    <t>Set or Stanard Mean</t>
  </si>
  <si>
    <t>COMPARE PROPORTIONS EXPERIMENTAL GROUPS                                                     (PIE CHART)</t>
  </si>
  <si>
    <t>T-TEST compares MEANS</t>
  </si>
  <si>
    <t>REQUIREMENTS</t>
  </si>
  <si>
    <t>Standard Mean</t>
  </si>
  <si>
    <t>Do any differences appear to be significant and require further data analysis?</t>
  </si>
  <si>
    <t>Which INFERENTIAL STATISTIC TEST(S) should you use?</t>
  </si>
  <si>
    <t>STANDARD DEVIATION</t>
  </si>
  <si>
    <t>MEAN</t>
  </si>
  <si>
    <t>MEDIAN</t>
  </si>
  <si>
    <t>Does a LINEAR RELATIONSHIP appear to be signficant and require further data analysis?</t>
  </si>
  <si>
    <t>MAX</t>
  </si>
  <si>
    <t>MIN</t>
  </si>
  <si>
    <t>RANGE</t>
  </si>
  <si>
    <t>Quartile 1 =</t>
  </si>
  <si>
    <t>Quartile 3 =</t>
  </si>
  <si>
    <t>Inter Quartile Range =</t>
  </si>
  <si>
    <t>Æ</t>
  </si>
  <si>
    <t>Å</t>
  </si>
  <si>
    <t>Bin Range =</t>
  </si>
  <si>
    <t>Whiskers = min &amp; max</t>
  </si>
  <si>
    <t>COMPARE EXPERIMENTAL GROUP DIFFERENCES                                                                               (BAR GRAPH)</t>
  </si>
  <si>
    <t>RELATIONSHIP BETWEEN (X) &amp; (Y) VARIABLES                                                                                   (LINE GRAPH)</t>
  </si>
  <si>
    <t>COMPARE EXPERIMENTAL GROUP DIFFERENCES                                                            (BOX &amp; WHISKER)</t>
  </si>
  <si>
    <t>DISTRIBUTION (SHAPE) of DATA                                                                                               (FREQUENCY HISTOGRAM)</t>
  </si>
  <si>
    <t>DISTRIBUTION (SHAPE) of DATA                                                                                                  (FREQUENCY HISTOGRAM)</t>
  </si>
  <si>
    <t>DISTRIBUTION (SHAPE) of DATA                                                                                                   (FREQUENCY HISTOGRAM)</t>
  </si>
  <si>
    <t>Does the data contain any OUTLIERS?</t>
  </si>
  <si>
    <t>What is the CENTER of the data?</t>
  </si>
  <si>
    <t>What is the SPREAD or variability of the data?</t>
  </si>
  <si>
    <t>What is the SHAPE or distribution of the data?</t>
  </si>
  <si>
    <t>Residual Scatter Plot</t>
  </si>
  <si>
    <t>Set or Standard Mean</t>
  </si>
  <si>
    <t>95% CONFIDENCE LEVEL  (α=0.05)</t>
  </si>
  <si>
    <r>
      <rPr>
        <b/>
        <sz val="12"/>
        <color rgb="FF009900"/>
        <rFont val="Arial Narrow"/>
        <family val="2"/>
      </rPr>
      <t>Accept Null p≥0.05</t>
    </r>
    <r>
      <rPr>
        <b/>
        <sz val="12"/>
        <color theme="1"/>
        <rFont val="Arial Narrow"/>
        <family val="2"/>
      </rPr>
      <t xml:space="preserve">  </t>
    </r>
    <r>
      <rPr>
        <b/>
        <sz val="12"/>
        <color rgb="FFFF0000"/>
        <rFont val="Arial Narrow"/>
        <family val="2"/>
      </rPr>
      <t>Reject Null p&lt;0.05</t>
    </r>
  </si>
  <si>
    <t>Predicted (Y) Value</t>
  </si>
  <si>
    <t>Residual (Y) Value</t>
  </si>
  <si>
    <t>Slope Coefficient (m) from scatter plot</t>
  </si>
  <si>
    <t>Y-axis Intercept (b) from scatter plot</t>
  </si>
  <si>
    <t>COMPARE EXPERIMENTAL GROUP DIFFERENCES                                                                               (HISTOGRAM)</t>
  </si>
  <si>
    <t>There should not be any clear pattern in the residual analysis.</t>
  </si>
  <si>
    <t>How are the lower and upper OUTLIER fences calculated?</t>
  </si>
  <si>
    <t>Control</t>
  </si>
  <si>
    <t>Experiment Group 2</t>
  </si>
  <si>
    <t>Experiment Group 3</t>
  </si>
  <si>
    <t>Experiment Group 1</t>
  </si>
  <si>
    <r>
      <t xml:space="preserve">Error Bars = 95% </t>
    </r>
    <r>
      <rPr>
        <b/>
        <sz val="13"/>
        <color theme="1"/>
        <rFont val="Khmer UI"/>
        <family val="2"/>
      </rPr>
      <t>Confidence Interval</t>
    </r>
  </si>
  <si>
    <t>2. T-TEST: Only OUTPUT must be CONTINUOUS and INTERVAL or RATIO DATA</t>
  </si>
  <si>
    <t>1. REGRESSION: Both INPUT and OUTPUT must be CONTINUOUS and INTERVAL or RATIO DATA</t>
  </si>
  <si>
    <t>3. CHI-SQUARE: Both INPUT and OUTPUT are CATEGORICAL DATA</t>
  </si>
  <si>
    <t>2. Only OUTPUT must be CONTINUOUS and INTERVAL or RATO DATA</t>
  </si>
  <si>
    <r>
      <t>Chi Square Test (</t>
    </r>
    <r>
      <rPr>
        <b/>
        <sz val="14"/>
        <color theme="1"/>
        <rFont val="Palatino Linotype"/>
        <family val="1"/>
      </rPr>
      <t>x</t>
    </r>
    <r>
      <rPr>
        <b/>
        <vertAlign val="superscript"/>
        <sz val="14"/>
        <color theme="1"/>
        <rFont val="Arial Narrow"/>
        <family val="2"/>
      </rPr>
      <t>2</t>
    </r>
    <r>
      <rPr>
        <b/>
        <sz val="14"/>
        <color theme="1"/>
        <rFont val="Arial Narrow"/>
        <family val="2"/>
      </rPr>
      <t>)</t>
    </r>
  </si>
  <si>
    <r>
      <t xml:space="preserve">Accept Null </t>
    </r>
    <r>
      <rPr>
        <b/>
        <sz val="12"/>
        <color rgb="FF009900"/>
        <rFont val="Palatino Linotype"/>
        <family val="1"/>
      </rPr>
      <t>x</t>
    </r>
    <r>
      <rPr>
        <b/>
        <vertAlign val="superscript"/>
        <sz val="12"/>
        <color rgb="FF009900"/>
        <rFont val="Arial Narrow"/>
        <family val="2"/>
      </rPr>
      <t>2</t>
    </r>
    <r>
      <rPr>
        <b/>
        <sz val="12"/>
        <color rgb="FF009900"/>
        <rFont val="Arial Narrow"/>
        <family val="2"/>
      </rPr>
      <t>≥0.05</t>
    </r>
    <r>
      <rPr>
        <b/>
        <sz val="12"/>
        <color rgb="FFFF0000"/>
        <rFont val="Arial Narrow"/>
        <family val="2"/>
      </rPr>
      <t xml:space="preserve"> Reject Null </t>
    </r>
    <r>
      <rPr>
        <b/>
        <sz val="12"/>
        <color rgb="FFFF0000"/>
        <rFont val="Palatino Linotype"/>
        <family val="1"/>
      </rPr>
      <t>x</t>
    </r>
    <r>
      <rPr>
        <b/>
        <vertAlign val="superscript"/>
        <sz val="12"/>
        <color rgb="FFFF0000"/>
        <rFont val="Arial Narrow"/>
        <family val="2"/>
      </rPr>
      <t>2</t>
    </r>
    <r>
      <rPr>
        <b/>
        <sz val="12"/>
        <color rgb="FFFF0000"/>
        <rFont val="Arial Narrow"/>
        <family val="2"/>
      </rPr>
      <t xml:space="preserve">&lt;0.05 </t>
    </r>
  </si>
  <si>
    <t>Compare OBSERVED Experimental Group Data to EXPECTED Data Values of CONTROL Group</t>
  </si>
  <si>
    <t>Expected Data values if Null Hypothesis is TRUE</t>
  </si>
  <si>
    <t>Compare OBSERVED Experimental Group Data to EXPECTED Data Values if Null Hypothesis is TRUE</t>
  </si>
  <si>
    <t>FREQUENCY of Each ACTUAL OBSERVATION</t>
  </si>
  <si>
    <t>FREQUENCY of Each EXPECTED OBSERVATION</t>
  </si>
  <si>
    <t>?</t>
  </si>
  <si>
    <t>1. Control Group</t>
  </si>
  <si>
    <t>a) rolling a die - each number 1-6 would be expected to come up 1/6 of the total number of times rolled</t>
  </si>
  <si>
    <t>2. Given or known Standard</t>
  </si>
  <si>
    <t xml:space="preserve">   *120 rolls each number should be observed 20 times</t>
  </si>
  <si>
    <t>b) survey of men vs women - each gender would be expected to answer each question with equal percentages</t>
  </si>
  <si>
    <t xml:space="preserve">       Expected:</t>
  </si>
  <si>
    <t xml:space="preserve">    *100 people (40 males and 60 females) were surveyed "Are you a fan of "The Walking Dead"? </t>
  </si>
  <si>
    <t xml:space="preserve">       Observed:</t>
  </si>
  <si>
    <t>80% of 60 females = 48 EXPECTED</t>
  </si>
  <si>
    <t>80% of 40 males    = 32 EXPECTED</t>
  </si>
  <si>
    <t>YES: 80% of BOTH GENDERS</t>
  </si>
  <si>
    <t>NO: 20% of BOTH GENDERS</t>
  </si>
  <si>
    <t>20% of 40 males    = 8 EXPECTED</t>
  </si>
  <si>
    <t>20% of 60 females = 12 EXPECTED</t>
  </si>
  <si>
    <t>YES: 80 (28 Males &amp; 52 Females)     NO: 20 (12 Males &amp; 8 Females)</t>
  </si>
  <si>
    <r>
      <t>3. Use of logic, math and deductive reasoning to calculate Null Hypothesis expected values (Null Hypothesis H</t>
    </r>
    <r>
      <rPr>
        <b/>
        <vertAlign val="subscript"/>
        <sz val="12"/>
        <color theme="1"/>
        <rFont val="Arial Narrow"/>
        <family val="2"/>
      </rPr>
      <t>O</t>
    </r>
    <r>
      <rPr>
        <b/>
        <sz val="12"/>
        <color theme="1"/>
        <rFont val="Arial Narrow"/>
        <family val="2"/>
      </rPr>
      <t>= observed and expected groups are equal or the same)</t>
    </r>
  </si>
  <si>
    <t>Possible approaches to determine EXPECTED Values:</t>
  </si>
  <si>
    <t>Observed Data values</t>
  </si>
  <si>
    <t>3. miniumum of 15 TRIALS</t>
  </si>
  <si>
    <r>
      <t xml:space="preserve">RELATIONSHIP BETWEEN X &amp; Y VARIABLES                                                   (SCATTER PLOT  ~ REGRESSION)                                                                                   </t>
    </r>
    <r>
      <rPr>
        <b/>
        <sz val="18"/>
        <color theme="1" tint="0.499984740745262"/>
        <rFont val="Arial Narrow"/>
        <family val="2"/>
      </rPr>
      <t xml:space="preserve"> *BOTH INPUT &amp; OUTPUT must be CONTINUOUS                                                 and INTERVAL or RATIO DATA</t>
    </r>
  </si>
  <si>
    <r>
      <t xml:space="preserve">T-TEST                    p-values                          </t>
    </r>
    <r>
      <rPr>
        <b/>
        <sz val="18"/>
        <color theme="1" tint="0.499984740745262"/>
        <rFont val="Arial Narrow"/>
        <family val="2"/>
      </rPr>
      <t xml:space="preserve"> </t>
    </r>
    <r>
      <rPr>
        <b/>
        <sz val="12"/>
        <color theme="1" tint="0.499984740745262"/>
        <rFont val="Arial Narrow"/>
        <family val="2"/>
      </rPr>
      <t>*OUTPUT must be CONTINUOUS                              &amp; INPUT may be CATEGORICAL or CONTINUOUS</t>
    </r>
  </si>
  <si>
    <t>ONE TAIL                      + or -  effect</t>
  </si>
  <si>
    <t>TWO TAIL                            + &amp; -  effect</t>
  </si>
  <si>
    <t>ONE TAIL                       + or -  effect</t>
  </si>
  <si>
    <t>TWO TAIL                        + &amp; -  effect</t>
  </si>
  <si>
    <t>ONE TAIL                   + or -  effect</t>
  </si>
  <si>
    <t>TWO TAIL                         + &amp; -  effect</t>
  </si>
  <si>
    <t>ONE-SAMPLE</t>
  </si>
  <si>
    <t>(measured once against a set or standard mean)</t>
  </si>
  <si>
    <t>against a set</t>
  </si>
  <si>
    <t>or standard mean)</t>
  </si>
  <si>
    <t>measured WITHIN</t>
  </si>
  <si>
    <t>twice)</t>
  </si>
  <si>
    <t>PAIRED                           TWO-SAMPLE</t>
  </si>
  <si>
    <t>(two groups are</t>
  </si>
  <si>
    <t>each measured</t>
  </si>
  <si>
    <t>once)</t>
  </si>
  <si>
    <t>INDEPENDENT                                TWO-SAMPLE</t>
  </si>
  <si>
    <t>(one group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</si>
</sst>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5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8"/>
      <color theme="1"/>
      <name val="Arial Narrow"/>
      <family val="2"/>
    </font>
    <font>
      <b/>
      <vertAlign val="subscript"/>
      <sz val="12"/>
      <color theme="1"/>
      <name val="Arial Narrow"/>
      <family val="2"/>
    </font>
    <font>
      <b/>
      <sz val="24"/>
      <color rgb="FFFF0000"/>
      <name val="Arial Narrow"/>
      <family val="2"/>
    </font>
    <font>
      <b/>
      <sz val="12"/>
      <color rgb="FFFF0000"/>
      <name val="Arial Narrow"/>
      <family val="2"/>
    </font>
    <font>
      <b/>
      <sz val="12"/>
      <color rgb="FF009900"/>
      <name val="Arial Narrow"/>
      <family val="2"/>
    </font>
    <font>
      <b/>
      <sz val="12"/>
      <color rgb="FF0000FF"/>
      <name val="Arial Narrow"/>
      <family val="2"/>
    </font>
    <font>
      <b/>
      <sz val="12"/>
      <color rgb="FF9900FF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9900"/>
      <name val="Arial Narrow"/>
      <family val="2"/>
    </font>
    <font>
      <b/>
      <sz val="11"/>
      <color rgb="FF0000FF"/>
      <name val="Arial Narrow"/>
      <family val="2"/>
    </font>
    <font>
      <b/>
      <sz val="11"/>
      <color rgb="FF9900FF"/>
      <name val="Arial Narrow"/>
      <family val="2"/>
    </font>
    <font>
      <b/>
      <sz val="24"/>
      <color rgb="FF009900"/>
      <name val="Arial Narrow"/>
      <family val="2"/>
    </font>
    <font>
      <b/>
      <sz val="24"/>
      <color rgb="FF0000FF"/>
      <name val="Arial Narrow"/>
      <family val="2"/>
    </font>
    <font>
      <b/>
      <sz val="24"/>
      <color rgb="FF9900FF"/>
      <name val="Arial Narrow"/>
      <family val="2"/>
    </font>
    <font>
      <b/>
      <sz val="14"/>
      <color theme="1"/>
      <name val="Arial Narrow"/>
      <family val="2"/>
    </font>
    <font>
      <b/>
      <sz val="14"/>
      <color rgb="FFFF0000"/>
      <name val="Arial Narrow"/>
      <family val="2"/>
    </font>
    <font>
      <b/>
      <sz val="18"/>
      <color theme="1"/>
      <name val="Arial Narrow"/>
      <family val="2"/>
    </font>
    <font>
      <sz val="18"/>
      <color theme="1"/>
      <name val="Arial Narrow"/>
      <family val="2"/>
    </font>
    <font>
      <b/>
      <sz val="8"/>
      <color rgb="FFFF0000"/>
      <name val="Arial Narrow"/>
      <family val="2"/>
    </font>
    <font>
      <b/>
      <sz val="8"/>
      <color rgb="FF009900"/>
      <name val="Arial Narrow"/>
      <family val="2"/>
    </font>
    <font>
      <b/>
      <sz val="8"/>
      <color rgb="FF0000FF"/>
      <name val="Arial Narrow"/>
      <family val="2"/>
    </font>
    <font>
      <b/>
      <sz val="8"/>
      <color rgb="FF9900FF"/>
      <name val="Arial Narrow"/>
      <family val="2"/>
    </font>
    <font>
      <b/>
      <sz val="12"/>
      <color theme="0"/>
      <name val="Arial Narrow"/>
      <family val="2"/>
    </font>
    <font>
      <b/>
      <sz val="12"/>
      <color rgb="FF00B050"/>
      <name val="Arial Narrow"/>
      <family val="2"/>
    </font>
    <font>
      <b/>
      <sz val="12"/>
      <name val="Arial Narrow"/>
      <family val="2"/>
    </font>
    <font>
      <b/>
      <sz val="12"/>
      <color rgb="FF9900CC"/>
      <name val="Arial Narrow"/>
      <family val="2"/>
    </font>
    <font>
      <sz val="14"/>
      <color theme="1"/>
      <name val="Arial Narrow"/>
      <family val="2"/>
    </font>
    <font>
      <b/>
      <sz val="12"/>
      <color rgb="FF00FF00"/>
      <name val="Arial Narrow"/>
      <family val="2"/>
    </font>
    <font>
      <b/>
      <sz val="12"/>
      <color rgb="FF66FFFF"/>
      <name val="Arial Narrow"/>
      <family val="2"/>
    </font>
    <font>
      <b/>
      <sz val="12"/>
      <color rgb="FFFFB39B"/>
      <name val="Arial Narrow"/>
      <family val="2"/>
    </font>
    <font>
      <b/>
      <sz val="14"/>
      <color theme="1"/>
      <name val="Calibri"/>
      <family val="2"/>
    </font>
    <font>
      <b/>
      <sz val="14"/>
      <color rgb="FF0000FF"/>
      <name val="Arial Narrow"/>
      <family val="2"/>
    </font>
    <font>
      <b/>
      <sz val="14"/>
      <color rgb="FFFF0000"/>
      <name val="Wingdings 3"/>
      <family val="1"/>
      <charset val="2"/>
    </font>
    <font>
      <sz val="14"/>
      <color rgb="FFFF0000"/>
      <name val="Wingdings 3"/>
      <family val="1"/>
      <charset val="2"/>
    </font>
    <font>
      <b/>
      <sz val="14"/>
      <color rgb="FF00B050"/>
      <name val="Wingdings 3"/>
      <family val="1"/>
      <charset val="2"/>
    </font>
    <font>
      <b/>
      <sz val="14"/>
      <color rgb="FF0000FF"/>
      <name val="Wingdings 3"/>
      <family val="1"/>
      <charset val="2"/>
    </font>
    <font>
      <b/>
      <sz val="14"/>
      <color rgb="FF9900CC"/>
      <name val="Wingdings 3"/>
      <family val="1"/>
      <charset val="2"/>
    </font>
    <font>
      <sz val="14"/>
      <color rgb="FF00B050"/>
      <name val="Wingdings 3"/>
      <family val="1"/>
      <charset val="2"/>
    </font>
    <font>
      <sz val="14"/>
      <color rgb="FF0000FF"/>
      <name val="Wingdings 3"/>
      <family val="1"/>
      <charset val="2"/>
    </font>
    <font>
      <sz val="14"/>
      <color rgb="FF9900CC"/>
      <name val="Wingdings 3"/>
      <family val="1"/>
      <charset val="2"/>
    </font>
    <font>
      <b/>
      <sz val="8"/>
      <color rgb="FF9900CC"/>
      <name val="Arial Narrow"/>
      <family val="2"/>
    </font>
    <font>
      <b/>
      <sz val="14"/>
      <name val="Arial Narrow"/>
      <family val="2"/>
    </font>
    <font>
      <b/>
      <sz val="26"/>
      <color theme="1"/>
      <name val="Arial Narrow"/>
      <family val="2"/>
    </font>
    <font>
      <b/>
      <sz val="11"/>
      <color rgb="FF9900CC"/>
      <name val="Arial Narrow"/>
      <family val="2"/>
    </font>
    <font>
      <b/>
      <sz val="11"/>
      <name val="Arial Narrow"/>
      <family val="2"/>
    </font>
    <font>
      <b/>
      <sz val="13"/>
      <color theme="1"/>
      <name val="Arial Narrow"/>
      <family val="2"/>
    </font>
    <font>
      <b/>
      <sz val="13"/>
      <color theme="1"/>
      <name val="Khmer UI"/>
      <family val="2"/>
    </font>
    <font>
      <b/>
      <sz val="13"/>
      <color rgb="FFFF0000"/>
      <name val="Arial Narrow"/>
      <family val="2"/>
    </font>
    <font>
      <sz val="13"/>
      <color theme="1"/>
      <name val="Arial Narrow"/>
      <family val="2"/>
    </font>
    <font>
      <b/>
      <sz val="13"/>
      <name val="Arial Narrow"/>
      <family val="2"/>
    </font>
    <font>
      <b/>
      <sz val="13"/>
      <color rgb="FF009900"/>
      <name val="Arial Narrow"/>
      <family val="2"/>
    </font>
    <font>
      <sz val="13"/>
      <color rgb="FF00B050"/>
      <name val="Arial Narrow"/>
      <family val="2"/>
    </font>
    <font>
      <b/>
      <sz val="13"/>
      <color rgb="FF0000FF"/>
      <name val="Arial Narrow"/>
      <family val="2"/>
    </font>
    <font>
      <sz val="13"/>
      <color rgb="FF0000FF"/>
      <name val="Arial Narrow"/>
      <family val="2"/>
    </font>
    <font>
      <b/>
      <sz val="13"/>
      <color rgb="FF9900CC"/>
      <name val="Arial Narrow"/>
      <family val="2"/>
    </font>
    <font>
      <sz val="13"/>
      <color rgb="FF9900CC"/>
      <name val="Arial Narrow"/>
      <family val="2"/>
    </font>
    <font>
      <b/>
      <sz val="13"/>
      <color rgb="FF00B050"/>
      <name val="Arial Narrow"/>
      <family val="2"/>
    </font>
    <font>
      <b/>
      <vertAlign val="superscript"/>
      <sz val="14"/>
      <color theme="1"/>
      <name val="Arial Narrow"/>
      <family val="2"/>
    </font>
    <font>
      <b/>
      <sz val="14"/>
      <color theme="1"/>
      <name val="Palatino Linotype"/>
      <family val="1"/>
    </font>
    <font>
      <b/>
      <vertAlign val="superscript"/>
      <sz val="12"/>
      <color rgb="FFFF0000"/>
      <name val="Arial Narrow"/>
      <family val="2"/>
    </font>
    <font>
      <b/>
      <vertAlign val="superscript"/>
      <sz val="12"/>
      <color rgb="FF009900"/>
      <name val="Arial Narrow"/>
      <family val="2"/>
    </font>
    <font>
      <b/>
      <sz val="12"/>
      <color rgb="FF009900"/>
      <name val="Palatino Linotype"/>
      <family val="1"/>
    </font>
    <font>
      <b/>
      <sz val="12"/>
      <color rgb="FFFF0000"/>
      <name val="Palatino Linotype"/>
      <family val="1"/>
    </font>
    <font>
      <b/>
      <strike/>
      <sz val="12"/>
      <color theme="1"/>
      <name val="Arial Narrow"/>
      <family val="2"/>
    </font>
    <font>
      <strike/>
      <sz val="12"/>
      <color theme="1"/>
      <name val="Arial Narrow"/>
      <family val="2"/>
    </font>
    <font>
      <b/>
      <sz val="18"/>
      <color theme="1" tint="0.499984740745262"/>
      <name val="Arial Narrow"/>
      <family val="2"/>
    </font>
    <font>
      <b/>
      <sz val="12"/>
      <color theme="1" tint="0.499984740745262"/>
      <name val="Arial Narrow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C9FFC9"/>
        <bgColor indexed="64"/>
      </patternFill>
    </fill>
    <fill>
      <patternFill patternType="lightUp">
        <bgColor rgb="FFC9FFC9"/>
      </patternFill>
    </fill>
    <fill>
      <patternFill patternType="solid">
        <fgColor rgb="FFD5E6FF"/>
        <bgColor indexed="64"/>
      </patternFill>
    </fill>
    <fill>
      <patternFill patternType="lightUp">
        <bgColor rgb="FFD5E6FF"/>
      </patternFill>
    </fill>
    <fill>
      <patternFill patternType="solid">
        <fgColor rgb="FFF4D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rgb="FFFFCD2F"/>
        <bgColor indexed="64"/>
      </patternFill>
    </fill>
    <fill>
      <patternFill patternType="solid">
        <fgColor rgb="FFFFFF5D"/>
        <bgColor indexed="64"/>
      </patternFill>
    </fill>
    <fill>
      <patternFill patternType="solid">
        <fgColor rgb="FF72D072"/>
        <bgColor indexed="64"/>
      </patternFill>
    </fill>
    <fill>
      <patternFill patternType="solid">
        <fgColor rgb="FFE69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lightUp">
        <bgColor rgb="FFF4D5FF"/>
      </patternFill>
    </fill>
    <fill>
      <patternFill patternType="solid">
        <fgColor rgb="FFDDD9C4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medium">
        <color indexed="64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/>
    <xf numFmtId="0" fontId="5" fillId="4" borderId="0" xfId="0" applyFont="1" applyFill="1" applyBorder="1"/>
    <xf numFmtId="0" fontId="10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4" borderId="12" xfId="0" applyFont="1" applyFill="1" applyBorder="1"/>
    <xf numFmtId="0" fontId="4" fillId="0" borderId="0" xfId="0" applyFont="1" applyFill="1" applyBorder="1"/>
    <xf numFmtId="0" fontId="5" fillId="4" borderId="20" xfId="0" applyFont="1" applyFill="1" applyBorder="1"/>
    <xf numFmtId="0" fontId="3" fillId="4" borderId="0" xfId="0" applyFont="1" applyFill="1" applyBorder="1"/>
    <xf numFmtId="0" fontId="6" fillId="4" borderId="0" xfId="0" applyFont="1" applyFill="1" applyBorder="1"/>
    <xf numFmtId="0" fontId="6" fillId="4" borderId="20" xfId="0" applyFont="1" applyFill="1" applyBorder="1"/>
    <xf numFmtId="0" fontId="0" fillId="4" borderId="0" xfId="0" applyFill="1" applyBorder="1"/>
    <xf numFmtId="0" fontId="25" fillId="0" borderId="0" xfId="0" applyFont="1" applyFill="1" applyAlignment="1">
      <alignment horizontal="center" vertical="center"/>
    </xf>
    <xf numFmtId="0" fontId="3" fillId="4" borderId="24" xfId="0" applyFont="1" applyFill="1" applyBorder="1"/>
    <xf numFmtId="0" fontId="5" fillId="4" borderId="27" xfId="0" applyFont="1" applyFill="1" applyBorder="1"/>
    <xf numFmtId="0" fontId="5" fillId="4" borderId="24" xfId="0" applyFont="1" applyFill="1" applyBorder="1"/>
    <xf numFmtId="0" fontId="5" fillId="4" borderId="28" xfId="0" applyFont="1" applyFill="1" applyBorder="1"/>
    <xf numFmtId="0" fontId="5" fillId="4" borderId="29" xfId="0" applyFont="1" applyFill="1" applyBorder="1"/>
    <xf numFmtId="0" fontId="5" fillId="4" borderId="11" xfId="0" applyFont="1" applyFill="1" applyBorder="1"/>
    <xf numFmtId="0" fontId="5" fillId="4" borderId="25" xfId="0" applyFont="1" applyFill="1" applyBorder="1"/>
    <xf numFmtId="0" fontId="6" fillId="4" borderId="24" xfId="0" applyFont="1" applyFill="1" applyBorder="1"/>
    <xf numFmtId="0" fontId="6" fillId="4" borderId="27" xfId="0" applyFont="1" applyFill="1" applyBorder="1"/>
    <xf numFmtId="0" fontId="6" fillId="4" borderId="29" xfId="0" applyFont="1" applyFill="1" applyBorder="1"/>
    <xf numFmtId="0" fontId="26" fillId="0" borderId="3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19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/>
    <xf numFmtId="0" fontId="5" fillId="3" borderId="0" xfId="0" applyFont="1" applyFill="1" applyBorder="1"/>
    <xf numFmtId="0" fontId="3" fillId="4" borderId="27" xfId="0" applyFont="1" applyFill="1" applyBorder="1"/>
    <xf numFmtId="0" fontId="0" fillId="4" borderId="24" xfId="0" applyFill="1" applyBorder="1"/>
    <xf numFmtId="0" fontId="10" fillId="3" borderId="17" xfId="0" applyNumberFormat="1" applyFont="1" applyFill="1" applyBorder="1" applyAlignment="1">
      <alignment vertical="center" wrapText="1"/>
    </xf>
    <xf numFmtId="0" fontId="31" fillId="3" borderId="31" xfId="0" applyNumberFormat="1" applyFont="1" applyFill="1" applyBorder="1" applyAlignment="1">
      <alignment vertical="center" wrapText="1"/>
    </xf>
    <xf numFmtId="0" fontId="31" fillId="3" borderId="17" xfId="0" applyNumberFormat="1" applyFont="1" applyFill="1" applyBorder="1" applyAlignment="1">
      <alignment vertical="center" wrapText="1"/>
    </xf>
    <xf numFmtId="0" fontId="12" fillId="3" borderId="17" xfId="0" applyNumberFormat="1" applyFont="1" applyFill="1" applyBorder="1" applyAlignment="1">
      <alignment vertical="center" wrapText="1"/>
    </xf>
    <xf numFmtId="0" fontId="33" fillId="3" borderId="31" xfId="0" applyNumberFormat="1" applyFont="1" applyFill="1" applyBorder="1" applyAlignment="1">
      <alignment vertical="center" wrapText="1"/>
    </xf>
    <xf numFmtId="0" fontId="33" fillId="3" borderId="17" xfId="0" applyNumberFormat="1" applyFont="1" applyFill="1" applyBorder="1" applyAlignment="1">
      <alignment vertical="center" wrapText="1"/>
    </xf>
    <xf numFmtId="0" fontId="34" fillId="4" borderId="0" xfId="0" applyFont="1" applyFill="1" applyBorder="1"/>
    <xf numFmtId="0" fontId="5" fillId="4" borderId="0" xfId="0" applyFont="1" applyFill="1" applyBorder="1" applyAlignment="1"/>
    <xf numFmtId="0" fontId="4" fillId="3" borderId="0" xfId="0" applyFont="1" applyFill="1" applyBorder="1"/>
    <xf numFmtId="0" fontId="38" fillId="4" borderId="0" xfId="0" applyFont="1" applyFill="1" applyBorder="1" applyAlignment="1">
      <alignment vertical="center"/>
    </xf>
    <xf numFmtId="0" fontId="38" fillId="4" borderId="24" xfId="0" applyFont="1" applyFill="1" applyBorder="1" applyAlignment="1">
      <alignment vertical="center"/>
    </xf>
    <xf numFmtId="164" fontId="10" fillId="3" borderId="25" xfId="0" applyNumberFormat="1" applyFont="1" applyFill="1" applyBorder="1" applyAlignment="1">
      <alignment horizontal="left" vertical="center"/>
    </xf>
    <xf numFmtId="164" fontId="11" fillId="3" borderId="25" xfId="0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horizontal="left"/>
    </xf>
    <xf numFmtId="0" fontId="22" fillId="4" borderId="0" xfId="0" applyFont="1" applyFill="1" applyBorder="1" applyAlignment="1">
      <alignment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31" fillId="3" borderId="18" xfId="0" applyNumberFormat="1" applyFont="1" applyFill="1" applyBorder="1" applyAlignment="1">
      <alignment vertical="center" wrapText="1"/>
    </xf>
    <xf numFmtId="0" fontId="10" fillId="3" borderId="36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164" fontId="33" fillId="3" borderId="25" xfId="0" applyNumberFormat="1" applyFont="1" applyFill="1" applyBorder="1" applyAlignment="1">
      <alignment horizontal="left" vertical="center"/>
    </xf>
    <xf numFmtId="0" fontId="33" fillId="3" borderId="36" xfId="0" applyFont="1" applyFill="1" applyBorder="1" applyAlignment="1">
      <alignment horizontal="center" vertical="center"/>
    </xf>
    <xf numFmtId="0" fontId="33" fillId="3" borderId="30" xfId="0" applyFont="1" applyFill="1" applyBorder="1" applyAlignment="1">
      <alignment horizontal="center" vertical="center"/>
    </xf>
    <xf numFmtId="164" fontId="12" fillId="3" borderId="25" xfId="0" applyNumberFormat="1" applyFont="1" applyFill="1" applyBorder="1" applyAlignment="1">
      <alignment horizontal="left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0" fillId="15" borderId="30" xfId="0" applyFont="1" applyFill="1" applyBorder="1" applyAlignment="1">
      <alignment horizontal="center" vertical="center"/>
    </xf>
    <xf numFmtId="0" fontId="10" fillId="15" borderId="35" xfId="0" applyFont="1" applyFill="1" applyBorder="1" applyAlignment="1">
      <alignment horizontal="center" vertical="center"/>
    </xf>
    <xf numFmtId="0" fontId="11" fillId="15" borderId="30" xfId="0" applyFont="1" applyFill="1" applyBorder="1" applyAlignment="1">
      <alignment horizontal="center" vertical="center"/>
    </xf>
    <xf numFmtId="0" fontId="11" fillId="15" borderId="35" xfId="0" applyFont="1" applyFill="1" applyBorder="1" applyAlignment="1">
      <alignment horizontal="center" vertical="center"/>
    </xf>
    <xf numFmtId="0" fontId="12" fillId="15" borderId="30" xfId="0" applyFont="1" applyFill="1" applyBorder="1" applyAlignment="1">
      <alignment horizontal="center" vertical="center"/>
    </xf>
    <xf numFmtId="0" fontId="12" fillId="15" borderId="35" xfId="0" applyFont="1" applyFill="1" applyBorder="1" applyAlignment="1">
      <alignment horizontal="center" vertical="center"/>
    </xf>
    <xf numFmtId="0" fontId="33" fillId="15" borderId="30" xfId="0" applyFont="1" applyFill="1" applyBorder="1" applyAlignment="1">
      <alignment horizontal="center" vertical="center"/>
    </xf>
    <xf numFmtId="0" fontId="33" fillId="15" borderId="35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vertical="center"/>
    </xf>
    <xf numFmtId="0" fontId="11" fillId="15" borderId="1" xfId="0" applyFont="1" applyFill="1" applyBorder="1" applyAlignment="1">
      <alignment vertical="center"/>
    </xf>
    <xf numFmtId="0" fontId="12" fillId="15" borderId="1" xfId="0" applyFont="1" applyFill="1" applyBorder="1" applyAlignment="1">
      <alignment vertical="center"/>
    </xf>
    <xf numFmtId="0" fontId="33" fillId="15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39" fillId="3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8" fillId="3" borderId="38" xfId="0" applyFont="1" applyFill="1" applyBorder="1" applyAlignment="1">
      <alignment horizontal="center" vertical="center"/>
    </xf>
    <xf numFmtId="0" fontId="28" fillId="3" borderId="39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right" vertical="center"/>
    </xf>
    <xf numFmtId="0" fontId="48" fillId="3" borderId="38" xfId="0" applyFont="1" applyFill="1" applyBorder="1" applyAlignment="1">
      <alignment horizontal="center" vertical="center"/>
    </xf>
    <xf numFmtId="0" fontId="48" fillId="3" borderId="39" xfId="0" applyFont="1" applyFill="1" applyBorder="1" applyAlignment="1">
      <alignment horizontal="center" vertical="center"/>
    </xf>
    <xf numFmtId="0" fontId="48" fillId="3" borderId="26" xfId="0" applyFont="1" applyFill="1" applyBorder="1" applyAlignment="1">
      <alignment horizontal="right" vertical="center"/>
    </xf>
    <xf numFmtId="0" fontId="27" fillId="3" borderId="38" xfId="0" applyFont="1" applyFill="1" applyBorder="1" applyAlignment="1">
      <alignment horizontal="center" vertical="center"/>
    </xf>
    <xf numFmtId="0" fontId="27" fillId="3" borderId="39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right" vertical="center"/>
    </xf>
    <xf numFmtId="0" fontId="26" fillId="3" borderId="38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/>
    </xf>
    <xf numFmtId="0" fontId="26" fillId="3" borderId="26" xfId="0" applyFont="1" applyFill="1" applyBorder="1" applyAlignment="1">
      <alignment horizontal="right" vertical="center"/>
    </xf>
    <xf numFmtId="165" fontId="33" fillId="3" borderId="34" xfId="0" applyNumberFormat="1" applyFont="1" applyFill="1" applyBorder="1" applyAlignment="1">
      <alignment horizontal="center" vertical="center"/>
    </xf>
    <xf numFmtId="165" fontId="33" fillId="3" borderId="15" xfId="0" applyNumberFormat="1" applyFont="1" applyFill="1" applyBorder="1" applyAlignment="1">
      <alignment horizontal="center" vertical="center"/>
    </xf>
    <xf numFmtId="165" fontId="33" fillId="15" borderId="15" xfId="0" applyNumberFormat="1" applyFont="1" applyFill="1" applyBorder="1" applyAlignment="1">
      <alignment horizontal="center" vertical="center"/>
    </xf>
    <xf numFmtId="165" fontId="33" fillId="15" borderId="16" xfId="0" applyNumberFormat="1" applyFont="1" applyFill="1" applyBorder="1" applyAlignment="1">
      <alignment horizontal="center" vertical="center"/>
    </xf>
    <xf numFmtId="165" fontId="12" fillId="3" borderId="34" xfId="0" applyNumberFormat="1" applyFont="1" applyFill="1" applyBorder="1" applyAlignment="1">
      <alignment horizontal="center" vertical="center"/>
    </xf>
    <xf numFmtId="165" fontId="12" fillId="3" borderId="15" xfId="0" applyNumberFormat="1" applyFont="1" applyFill="1" applyBorder="1" applyAlignment="1">
      <alignment horizontal="center" vertical="center"/>
    </xf>
    <xf numFmtId="165" fontId="12" fillId="15" borderId="15" xfId="0" applyNumberFormat="1" applyFont="1" applyFill="1" applyBorder="1" applyAlignment="1">
      <alignment horizontal="center" vertical="center"/>
    </xf>
    <xf numFmtId="165" fontId="12" fillId="15" borderId="16" xfId="0" applyNumberFormat="1" applyFont="1" applyFill="1" applyBorder="1" applyAlignment="1">
      <alignment horizontal="center" vertical="center"/>
    </xf>
    <xf numFmtId="165" fontId="11" fillId="3" borderId="34" xfId="0" applyNumberFormat="1" applyFont="1" applyFill="1" applyBorder="1" applyAlignment="1">
      <alignment horizontal="center" vertical="center"/>
    </xf>
    <xf numFmtId="165" fontId="11" fillId="3" borderId="15" xfId="0" applyNumberFormat="1" applyFont="1" applyFill="1" applyBorder="1" applyAlignment="1">
      <alignment horizontal="center" vertical="center"/>
    </xf>
    <xf numFmtId="165" fontId="11" fillId="15" borderId="15" xfId="0" applyNumberFormat="1" applyFont="1" applyFill="1" applyBorder="1" applyAlignment="1">
      <alignment horizontal="center" vertical="center"/>
    </xf>
    <xf numFmtId="165" fontId="11" fillId="15" borderId="16" xfId="0" applyNumberFormat="1" applyFont="1" applyFill="1" applyBorder="1" applyAlignment="1">
      <alignment horizontal="center" vertical="center"/>
    </xf>
    <xf numFmtId="165" fontId="10" fillId="3" borderId="34" xfId="0" applyNumberFormat="1" applyFont="1" applyFill="1" applyBorder="1" applyAlignment="1">
      <alignment horizontal="center" vertical="center"/>
    </xf>
    <xf numFmtId="165" fontId="10" fillId="3" borderId="15" xfId="0" applyNumberFormat="1" applyFont="1" applyFill="1" applyBorder="1" applyAlignment="1">
      <alignment horizontal="center" vertical="center"/>
    </xf>
    <xf numFmtId="165" fontId="10" fillId="15" borderId="15" xfId="0" applyNumberFormat="1" applyFont="1" applyFill="1" applyBorder="1" applyAlignment="1">
      <alignment horizontal="center" vertical="center"/>
    </xf>
    <xf numFmtId="165" fontId="10" fillId="15" borderId="16" xfId="0" applyNumberFormat="1" applyFont="1" applyFill="1" applyBorder="1" applyAlignment="1">
      <alignment horizontal="center" vertical="center"/>
    </xf>
    <xf numFmtId="165" fontId="10" fillId="15" borderId="1" xfId="0" applyNumberFormat="1" applyFont="1" applyFill="1" applyBorder="1" applyAlignment="1">
      <alignment vertical="center"/>
    </xf>
    <xf numFmtId="165" fontId="11" fillId="15" borderId="1" xfId="0" applyNumberFormat="1" applyFont="1" applyFill="1" applyBorder="1" applyAlignment="1">
      <alignment vertical="center"/>
    </xf>
    <xf numFmtId="165" fontId="12" fillId="15" borderId="1" xfId="0" applyNumberFormat="1" applyFont="1" applyFill="1" applyBorder="1" applyAlignment="1">
      <alignment vertical="center"/>
    </xf>
    <xf numFmtId="165" fontId="33" fillId="15" borderId="8" xfId="0" applyNumberFormat="1" applyFont="1" applyFill="1" applyBorder="1" applyAlignment="1">
      <alignment vertical="center"/>
    </xf>
    <xf numFmtId="0" fontId="10" fillId="15" borderId="15" xfId="0" applyNumberFormat="1" applyFont="1" applyFill="1" applyBorder="1" applyAlignment="1">
      <alignment vertical="center"/>
    </xf>
    <xf numFmtId="0" fontId="11" fillId="15" borderId="15" xfId="0" applyNumberFormat="1" applyFont="1" applyFill="1" applyBorder="1" applyAlignment="1">
      <alignment vertical="center"/>
    </xf>
    <xf numFmtId="0" fontId="12" fillId="15" borderId="15" xfId="0" applyNumberFormat="1" applyFont="1" applyFill="1" applyBorder="1" applyAlignment="1">
      <alignment vertical="center"/>
    </xf>
    <xf numFmtId="0" fontId="33" fillId="15" borderId="16" xfId="0" applyNumberFormat="1" applyFont="1" applyFill="1" applyBorder="1" applyAlignment="1">
      <alignment vertical="center"/>
    </xf>
    <xf numFmtId="0" fontId="15" fillId="0" borderId="6" xfId="0" applyNumberFormat="1" applyFont="1" applyFill="1" applyBorder="1" applyAlignment="1">
      <alignment vertical="center"/>
    </xf>
    <xf numFmtId="0" fontId="16" fillId="0" borderId="1" xfId="0" applyNumberFormat="1" applyFont="1" applyFill="1" applyBorder="1" applyAlignment="1">
      <alignment vertical="center"/>
    </xf>
    <xf numFmtId="0" fontId="17" fillId="0" borderId="10" xfId="0" applyNumberFormat="1" applyFont="1" applyFill="1" applyBorder="1" applyAlignment="1">
      <alignment vertical="center"/>
    </xf>
    <xf numFmtId="0" fontId="18" fillId="0" borderId="6" xfId="0" applyNumberFormat="1" applyFont="1" applyFill="1" applyBorder="1" applyAlignment="1">
      <alignment vertical="center"/>
    </xf>
    <xf numFmtId="0" fontId="15" fillId="0" borderId="9" xfId="0" applyNumberFormat="1" applyFont="1" applyFill="1" applyBorder="1" applyAlignment="1">
      <alignment vertical="center"/>
    </xf>
    <xf numFmtId="0" fontId="16" fillId="0" borderId="8" xfId="0" applyNumberFormat="1" applyFont="1" applyFill="1" applyBorder="1" applyAlignment="1">
      <alignment vertical="center"/>
    </xf>
    <xf numFmtId="0" fontId="17" fillId="0" borderId="23" xfId="0" applyNumberFormat="1" applyFont="1" applyFill="1" applyBorder="1" applyAlignment="1">
      <alignment vertical="center"/>
    </xf>
    <xf numFmtId="0" fontId="18" fillId="0" borderId="9" xfId="0" applyNumberFormat="1" applyFont="1" applyFill="1" applyBorder="1" applyAlignment="1">
      <alignment vertical="center"/>
    </xf>
    <xf numFmtId="0" fontId="18" fillId="0" borderId="6" xfId="0" applyNumberFormat="1" applyFont="1" applyFill="1" applyBorder="1"/>
    <xf numFmtId="0" fontId="17" fillId="0" borderId="10" xfId="0" applyNumberFormat="1" applyFont="1" applyFill="1" applyBorder="1"/>
    <xf numFmtId="0" fontId="16" fillId="0" borderId="10" xfId="0" applyNumberFormat="1" applyFont="1" applyFill="1" applyBorder="1"/>
    <xf numFmtId="0" fontId="15" fillId="0" borderId="6" xfId="0" applyNumberFormat="1" applyFont="1" applyFill="1" applyBorder="1"/>
    <xf numFmtId="0" fontId="18" fillId="0" borderId="9" xfId="0" applyNumberFormat="1" applyFont="1" applyFill="1" applyBorder="1"/>
    <xf numFmtId="0" fontId="17" fillId="0" borderId="23" xfId="0" applyNumberFormat="1" applyFont="1" applyFill="1" applyBorder="1"/>
    <xf numFmtId="0" fontId="16" fillId="0" borderId="23" xfId="0" applyNumberFormat="1" applyFont="1" applyFill="1" applyBorder="1"/>
    <xf numFmtId="0" fontId="15" fillId="0" borderId="9" xfId="0" applyNumberFormat="1" applyFont="1" applyFill="1" applyBorder="1"/>
    <xf numFmtId="0" fontId="11" fillId="3" borderId="5" xfId="0" applyNumberFormat="1" applyFont="1" applyFill="1" applyBorder="1" applyAlignment="1" applyProtection="1">
      <alignment vertical="center"/>
      <protection locked="0"/>
    </xf>
    <xf numFmtId="0" fontId="11" fillId="3" borderId="1" xfId="0" applyNumberFormat="1" applyFont="1" applyFill="1" applyBorder="1" applyAlignment="1" applyProtection="1">
      <alignment vertical="center"/>
      <protection locked="0"/>
    </xf>
    <xf numFmtId="0" fontId="12" fillId="3" borderId="5" xfId="0" applyNumberFormat="1" applyFont="1" applyFill="1" applyBorder="1" applyAlignment="1" applyProtection="1">
      <alignment vertical="center"/>
      <protection locked="0"/>
    </xf>
    <xf numFmtId="0" fontId="12" fillId="3" borderId="1" xfId="0" applyNumberFormat="1" applyFont="1" applyFill="1" applyBorder="1" applyAlignment="1" applyProtection="1">
      <alignment vertical="center"/>
      <protection locked="0"/>
    </xf>
    <xf numFmtId="0" fontId="33" fillId="3" borderId="7" xfId="0" applyNumberFormat="1" applyFont="1" applyFill="1" applyBorder="1" applyAlignment="1" applyProtection="1">
      <alignment vertical="center"/>
      <protection locked="0"/>
    </xf>
    <xf numFmtId="0" fontId="33" fillId="3" borderId="8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/>
    <xf numFmtId="0" fontId="6" fillId="0" borderId="0" xfId="0" applyFont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22" fillId="4" borderId="24" xfId="0" applyFont="1" applyFill="1" applyBorder="1" applyAlignment="1">
      <alignment vertical="center"/>
    </xf>
    <xf numFmtId="0" fontId="4" fillId="0" borderId="40" xfId="0" applyFont="1" applyFill="1" applyBorder="1"/>
    <xf numFmtId="0" fontId="34" fillId="0" borderId="40" xfId="0" applyFont="1" applyFill="1" applyBorder="1"/>
    <xf numFmtId="0" fontId="34" fillId="0" borderId="0" xfId="0" applyFont="1" applyFill="1" applyBorder="1"/>
    <xf numFmtId="0" fontId="4" fillId="0" borderId="41" xfId="0" applyFont="1" applyFill="1" applyBorder="1"/>
    <xf numFmtId="0" fontId="6" fillId="4" borderId="42" xfId="0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/>
    <xf numFmtId="0" fontId="3" fillId="4" borderId="0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wrapText="1"/>
    </xf>
    <xf numFmtId="0" fontId="34" fillId="0" borderId="41" xfId="0" applyFont="1" applyFill="1" applyBorder="1"/>
    <xf numFmtId="0" fontId="4" fillId="0" borderId="51" xfId="0" applyFont="1" applyFill="1" applyBorder="1"/>
    <xf numFmtId="0" fontId="5" fillId="3" borderId="40" xfId="0" applyFont="1" applyFill="1" applyBorder="1"/>
    <xf numFmtId="0" fontId="22" fillId="3" borderId="40" xfId="0" applyFont="1" applyFill="1" applyBorder="1" applyAlignment="1">
      <alignment vertical="center"/>
    </xf>
    <xf numFmtId="0" fontId="4" fillId="0" borderId="40" xfId="0" applyFont="1" applyBorder="1"/>
    <xf numFmtId="0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 applyProtection="1">
      <alignment vertical="center"/>
      <protection locked="0"/>
    </xf>
    <xf numFmtId="0" fontId="12" fillId="3" borderId="6" xfId="0" applyNumberFormat="1" applyFont="1" applyFill="1" applyBorder="1" applyAlignment="1" applyProtection="1">
      <alignment vertical="center"/>
      <protection locked="0"/>
    </xf>
    <xf numFmtId="0" fontId="33" fillId="3" borderId="9" xfId="0" applyNumberFormat="1" applyFont="1" applyFill="1" applyBorder="1" applyAlignment="1" applyProtection="1">
      <alignment vertical="center"/>
      <protection locked="0"/>
    </xf>
    <xf numFmtId="0" fontId="10" fillId="15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33" fillId="15" borderId="7" xfId="0" applyFont="1" applyFill="1" applyBorder="1" applyAlignment="1">
      <alignment horizontal="center" vertical="center"/>
    </xf>
    <xf numFmtId="165" fontId="10" fillId="15" borderId="15" xfId="0" applyNumberFormat="1" applyFont="1" applyFill="1" applyBorder="1" applyAlignment="1">
      <alignment vertical="center"/>
    </xf>
    <xf numFmtId="165" fontId="11" fillId="15" borderId="15" xfId="0" applyNumberFormat="1" applyFont="1" applyFill="1" applyBorder="1" applyAlignment="1">
      <alignment vertical="center"/>
    </xf>
    <xf numFmtId="165" fontId="12" fillId="15" borderId="15" xfId="0" applyNumberFormat="1" applyFont="1" applyFill="1" applyBorder="1" applyAlignment="1">
      <alignment vertical="center"/>
    </xf>
    <xf numFmtId="165" fontId="33" fillId="15" borderId="16" xfId="0" applyNumberFormat="1" applyFont="1" applyFill="1" applyBorder="1" applyAlignment="1">
      <alignment vertical="center"/>
    </xf>
    <xf numFmtId="165" fontId="10" fillId="2" borderId="15" xfId="0" applyNumberFormat="1" applyFont="1" applyFill="1" applyBorder="1" applyAlignment="1" applyProtection="1">
      <alignment vertical="center"/>
      <protection locked="0"/>
    </xf>
    <xf numFmtId="165" fontId="11" fillId="2" borderId="15" xfId="0" applyNumberFormat="1" applyFont="1" applyFill="1" applyBorder="1" applyAlignment="1" applyProtection="1">
      <alignment vertical="center"/>
      <protection locked="0"/>
    </xf>
    <xf numFmtId="165" fontId="12" fillId="2" borderId="15" xfId="0" applyNumberFormat="1" applyFont="1" applyFill="1" applyBorder="1" applyAlignment="1" applyProtection="1">
      <alignment vertical="center"/>
      <protection locked="0"/>
    </xf>
    <xf numFmtId="165" fontId="33" fillId="2" borderId="16" xfId="0" applyNumberFormat="1" applyFont="1" applyFill="1" applyBorder="1" applyAlignment="1" applyProtection="1">
      <alignment vertical="center"/>
      <protection locked="0"/>
    </xf>
    <xf numFmtId="0" fontId="10" fillId="3" borderId="37" xfId="0" applyNumberFormat="1" applyFont="1" applyFill="1" applyBorder="1" applyAlignment="1">
      <alignment vertical="center" wrapText="1"/>
    </xf>
    <xf numFmtId="0" fontId="12" fillId="2" borderId="15" xfId="0" applyNumberFormat="1" applyFont="1" applyFill="1" applyBorder="1" applyAlignment="1" applyProtection="1">
      <alignment horizontal="center" vertical="center"/>
      <protection locked="0"/>
    </xf>
    <xf numFmtId="0" fontId="33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0" borderId="59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61" xfId="0" applyFont="1" applyBorder="1" applyAlignment="1">
      <alignment wrapText="1"/>
    </xf>
    <xf numFmtId="0" fontId="4" fillId="0" borderId="62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63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5" fillId="3" borderId="44" xfId="0" applyFont="1" applyFill="1" applyBorder="1"/>
    <xf numFmtId="164" fontId="13" fillId="3" borderId="31" xfId="0" applyNumberFormat="1" applyFont="1" applyFill="1" applyBorder="1" applyAlignment="1">
      <alignment horizontal="center" vertical="center" wrapText="1"/>
    </xf>
    <xf numFmtId="0" fontId="33" fillId="3" borderId="34" xfId="0" applyNumberFormat="1" applyFont="1" applyFill="1" applyBorder="1" applyAlignment="1">
      <alignment vertical="center" wrapText="1"/>
    </xf>
    <xf numFmtId="0" fontId="13" fillId="3" borderId="17" xfId="0" applyFont="1" applyFill="1" applyBorder="1" applyAlignment="1">
      <alignment horizontal="center" vertical="center" wrapText="1"/>
    </xf>
    <xf numFmtId="164" fontId="13" fillId="3" borderId="17" xfId="0" applyNumberFormat="1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33" fillId="3" borderId="18" xfId="0" applyNumberFormat="1" applyFont="1" applyFill="1" applyBorder="1" applyAlignment="1">
      <alignment vertical="center" wrapText="1"/>
    </xf>
    <xf numFmtId="0" fontId="10" fillId="3" borderId="14" xfId="0" applyNumberFormat="1" applyFont="1" applyFill="1" applyBorder="1" applyAlignment="1">
      <alignment vertical="center" wrapText="1"/>
    </xf>
    <xf numFmtId="0" fontId="10" fillId="3" borderId="15" xfId="0" applyNumberFormat="1" applyFont="1" applyFill="1" applyBorder="1" applyAlignment="1">
      <alignment vertical="center" wrapText="1"/>
    </xf>
    <xf numFmtId="0" fontId="11" fillId="3" borderId="34" xfId="0" applyNumberFormat="1" applyFont="1" applyFill="1" applyBorder="1" applyAlignment="1">
      <alignment vertical="center" wrapText="1"/>
    </xf>
    <xf numFmtId="0" fontId="11" fillId="3" borderId="15" xfId="0" applyNumberFormat="1" applyFont="1" applyFill="1" applyBorder="1" applyAlignment="1">
      <alignment vertical="center" wrapText="1"/>
    </xf>
    <xf numFmtId="0" fontId="11" fillId="3" borderId="16" xfId="0" applyNumberFormat="1" applyFont="1" applyFill="1" applyBorder="1" applyAlignment="1">
      <alignment vertical="center" wrapText="1"/>
    </xf>
    <xf numFmtId="0" fontId="12" fillId="3" borderId="15" xfId="0" applyNumberFormat="1" applyFont="1" applyFill="1" applyBorder="1" applyAlignment="1">
      <alignment vertical="center" wrapText="1"/>
    </xf>
    <xf numFmtId="0" fontId="13" fillId="3" borderId="34" xfId="0" applyNumberFormat="1" applyFont="1" applyFill="1" applyBorder="1" applyAlignment="1">
      <alignment vertical="center" wrapText="1"/>
    </xf>
    <xf numFmtId="0" fontId="13" fillId="3" borderId="15" xfId="0" applyNumberFormat="1" applyFont="1" applyFill="1" applyBorder="1" applyAlignment="1">
      <alignment vertical="center" wrapText="1"/>
    </xf>
    <xf numFmtId="0" fontId="13" fillId="3" borderId="16" xfId="0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/>
    </xf>
    <xf numFmtId="0" fontId="16" fillId="0" borderId="5" xfId="0" applyNumberFormat="1" applyFont="1" applyFill="1" applyBorder="1" applyAlignment="1">
      <alignment vertical="center"/>
    </xf>
    <xf numFmtId="0" fontId="17" fillId="0" borderId="5" xfId="0" applyNumberFormat="1" applyFont="1" applyFill="1" applyBorder="1" applyAlignment="1">
      <alignment vertical="center"/>
    </xf>
    <xf numFmtId="0" fontId="18" fillId="0" borderId="5" xfId="0" applyNumberFormat="1" applyFont="1" applyFill="1" applyBorder="1" applyAlignment="1">
      <alignment vertical="center"/>
    </xf>
    <xf numFmtId="0" fontId="15" fillId="0" borderId="8" xfId="0" applyNumberFormat="1" applyFont="1" applyFill="1" applyBorder="1" applyAlignment="1">
      <alignment vertical="center"/>
    </xf>
    <xf numFmtId="0" fontId="16" fillId="0" borderId="7" xfId="0" applyNumberFormat="1" applyFont="1" applyFill="1" applyBorder="1" applyAlignment="1">
      <alignment vertical="center"/>
    </xf>
    <xf numFmtId="0" fontId="17" fillId="0" borderId="7" xfId="0" applyNumberFormat="1" applyFont="1" applyFill="1" applyBorder="1" applyAlignment="1">
      <alignment vertical="center"/>
    </xf>
    <xf numFmtId="0" fontId="18" fillId="0" borderId="7" xfId="0" applyNumberFormat="1" applyFont="1" applyFill="1" applyBorder="1" applyAlignment="1">
      <alignment vertical="center"/>
    </xf>
    <xf numFmtId="0" fontId="4" fillId="0" borderId="43" xfId="0" applyFont="1" applyFill="1" applyBorder="1"/>
    <xf numFmtId="0" fontId="4" fillId="0" borderId="44" xfId="0" applyFont="1" applyFill="1" applyBorder="1"/>
    <xf numFmtId="164" fontId="39" fillId="3" borderId="0" xfId="0" applyNumberFormat="1" applyFont="1" applyFill="1" applyBorder="1" applyAlignment="1">
      <alignment horizontal="center" vertical="center"/>
    </xf>
    <xf numFmtId="0" fontId="11" fillId="3" borderId="37" xfId="0" applyNumberFormat="1" applyFont="1" applyFill="1" applyBorder="1" applyAlignment="1">
      <alignment vertical="center" wrapText="1"/>
    </xf>
    <xf numFmtId="0" fontId="12" fillId="3" borderId="37" xfId="0" applyNumberFormat="1" applyFont="1" applyFill="1" applyBorder="1" applyAlignment="1">
      <alignment vertical="center" wrapText="1"/>
    </xf>
    <xf numFmtId="0" fontId="12" fillId="3" borderId="14" xfId="0" applyNumberFormat="1" applyFont="1" applyFill="1" applyBorder="1" applyAlignment="1">
      <alignment vertical="center" wrapText="1"/>
    </xf>
    <xf numFmtId="164" fontId="11" fillId="3" borderId="31" xfId="0" applyNumberFormat="1" applyFont="1" applyFill="1" applyBorder="1" applyAlignment="1">
      <alignment horizontal="center" vertical="center" wrapText="1"/>
    </xf>
    <xf numFmtId="0" fontId="31" fillId="3" borderId="34" xfId="0" applyNumberFormat="1" applyFont="1" applyFill="1" applyBorder="1" applyAlignment="1">
      <alignment vertical="center" wrapText="1"/>
    </xf>
    <xf numFmtId="0" fontId="11" fillId="3" borderId="17" xfId="0" applyFont="1" applyFill="1" applyBorder="1" applyAlignment="1">
      <alignment horizontal="center" vertical="center" wrapText="1"/>
    </xf>
    <xf numFmtId="164" fontId="11" fillId="3" borderId="17" xfId="0" applyNumberFormat="1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8" xfId="0" applyNumberFormat="1" applyFont="1" applyFill="1" applyBorder="1" applyAlignment="1">
      <alignment vertical="center" wrapText="1"/>
    </xf>
    <xf numFmtId="0" fontId="13" fillId="3" borderId="37" xfId="0" applyNumberFormat="1" applyFont="1" applyFill="1" applyBorder="1" applyAlignment="1">
      <alignment vertical="center" wrapText="1"/>
    </xf>
    <xf numFmtId="0" fontId="13" fillId="3" borderId="4" xfId="0" applyNumberFormat="1" applyFont="1" applyFill="1" applyBorder="1" applyAlignment="1">
      <alignment vertical="center" wrapText="1"/>
    </xf>
    <xf numFmtId="0" fontId="13" fillId="3" borderId="58" xfId="0" applyNumberFormat="1" applyFont="1" applyFill="1" applyBorder="1" applyAlignment="1">
      <alignment vertical="center" wrapText="1"/>
    </xf>
    <xf numFmtId="0" fontId="33" fillId="3" borderId="65" xfId="0" applyNumberFormat="1" applyFont="1" applyFill="1" applyBorder="1" applyAlignment="1">
      <alignment vertical="center" wrapText="1"/>
    </xf>
    <xf numFmtId="164" fontId="12" fillId="3" borderId="31" xfId="0" applyNumberFormat="1" applyFont="1" applyFill="1" applyBorder="1" applyAlignment="1">
      <alignment horizontal="center" vertical="center" wrapText="1"/>
    </xf>
    <xf numFmtId="0" fontId="12" fillId="3" borderId="4" xfId="0" applyNumberFormat="1" applyFont="1" applyFill="1" applyBorder="1" applyAlignment="1">
      <alignment vertical="center" wrapText="1"/>
    </xf>
    <xf numFmtId="0" fontId="12" fillId="3" borderId="34" xfId="0" applyNumberFormat="1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31" xfId="0" applyNumberFormat="1" applyFont="1" applyFill="1" applyBorder="1" applyAlignment="1">
      <alignment vertical="center" wrapText="1"/>
    </xf>
    <xf numFmtId="0" fontId="12" fillId="3" borderId="17" xfId="0" applyFont="1" applyFill="1" applyBorder="1" applyAlignment="1">
      <alignment horizontal="center" vertical="center" wrapText="1"/>
    </xf>
    <xf numFmtId="164" fontId="12" fillId="3" borderId="17" xfId="0" applyNumberFormat="1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58" xfId="0" applyNumberFormat="1" applyFont="1" applyFill="1" applyBorder="1" applyAlignment="1">
      <alignment vertical="center" wrapText="1"/>
    </xf>
    <xf numFmtId="0" fontId="12" fillId="3" borderId="16" xfId="0" applyNumberFormat="1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8" xfId="0" applyNumberFormat="1" applyFont="1" applyFill="1" applyBorder="1" applyAlignment="1">
      <alignment vertical="center" wrapText="1"/>
    </xf>
    <xf numFmtId="0" fontId="12" fillId="3" borderId="22" xfId="0" applyNumberFormat="1" applyFont="1" applyFill="1" applyBorder="1" applyAlignment="1">
      <alignment vertical="center" wrapText="1"/>
    </xf>
    <xf numFmtId="0" fontId="31" fillId="3" borderId="65" xfId="0" applyNumberFormat="1" applyFont="1" applyFill="1" applyBorder="1" applyAlignment="1">
      <alignment vertical="center" wrapText="1"/>
    </xf>
    <xf numFmtId="164" fontId="10" fillId="3" borderId="31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vertical="center" wrapText="1"/>
    </xf>
    <xf numFmtId="0" fontId="10" fillId="3" borderId="34" xfId="0" applyNumberFormat="1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31" xfId="0" applyNumberFormat="1" applyFont="1" applyFill="1" applyBorder="1" applyAlignment="1">
      <alignment vertical="center" wrapText="1"/>
    </xf>
    <xf numFmtId="0" fontId="10" fillId="3" borderId="17" xfId="0" applyFont="1" applyFill="1" applyBorder="1" applyAlignment="1">
      <alignment horizontal="center" vertical="center" wrapText="1"/>
    </xf>
    <xf numFmtId="164" fontId="10" fillId="3" borderId="1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58" xfId="0" applyNumberFormat="1" applyFont="1" applyFill="1" applyBorder="1" applyAlignment="1">
      <alignment vertical="center" wrapText="1"/>
    </xf>
    <xf numFmtId="0" fontId="10" fillId="3" borderId="16" xfId="0" applyNumberFormat="1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8" xfId="0" applyNumberFormat="1" applyFont="1" applyFill="1" applyBorder="1" applyAlignment="1">
      <alignment vertical="center" wrapText="1"/>
    </xf>
    <xf numFmtId="0" fontId="10" fillId="3" borderId="22" xfId="0" applyNumberFormat="1" applyFont="1" applyFill="1" applyBorder="1" applyAlignment="1">
      <alignment vertical="center" wrapText="1"/>
    </xf>
    <xf numFmtId="0" fontId="38" fillId="4" borderId="0" xfId="0" applyFont="1" applyFill="1" applyBorder="1" applyAlignment="1"/>
    <xf numFmtId="0" fontId="2" fillId="4" borderId="0" xfId="0" applyFont="1" applyFill="1" applyBorder="1" applyAlignment="1">
      <alignment horizontal="left" vertical="center"/>
    </xf>
    <xf numFmtId="0" fontId="53" fillId="4" borderId="0" xfId="0" applyFont="1" applyFill="1" applyBorder="1" applyAlignment="1">
      <alignment vertical="center"/>
    </xf>
    <xf numFmtId="0" fontId="53" fillId="4" borderId="0" xfId="0" applyFont="1" applyFill="1" applyBorder="1" applyAlignment="1"/>
    <xf numFmtId="0" fontId="22" fillId="3" borderId="0" xfId="0" applyFont="1" applyFill="1" applyBorder="1" applyAlignment="1">
      <alignment vertical="center"/>
    </xf>
    <xf numFmtId="165" fontId="12" fillId="15" borderId="10" xfId="0" applyNumberFormat="1" applyFont="1" applyFill="1" applyBorder="1" applyAlignment="1">
      <alignment vertical="center"/>
    </xf>
    <xf numFmtId="165" fontId="33" fillId="15" borderId="23" xfId="0" applyNumberFormat="1" applyFont="1" applyFill="1" applyBorder="1" applyAlignment="1">
      <alignment vertical="center"/>
    </xf>
    <xf numFmtId="0" fontId="51" fillId="14" borderId="11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left" vertical="center"/>
    </xf>
    <xf numFmtId="0" fontId="35" fillId="5" borderId="0" xfId="0" applyFont="1" applyFill="1" applyBorder="1" applyAlignment="1">
      <alignment horizontal="left" vertical="center"/>
    </xf>
    <xf numFmtId="0" fontId="36" fillId="5" borderId="0" xfId="0" applyFont="1" applyFill="1" applyBorder="1" applyAlignment="1">
      <alignment horizontal="left" vertical="center"/>
    </xf>
    <xf numFmtId="0" fontId="37" fillId="5" borderId="2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165" fontId="10" fillId="15" borderId="10" xfId="0" applyNumberFormat="1" applyFont="1" applyFill="1" applyBorder="1" applyAlignment="1">
      <alignment vertical="center"/>
    </xf>
    <xf numFmtId="165" fontId="11" fillId="15" borderId="10" xfId="0" applyNumberFormat="1" applyFont="1" applyFill="1" applyBorder="1" applyAlignment="1">
      <alignment vertical="center"/>
    </xf>
    <xf numFmtId="0" fontId="4" fillId="0" borderId="69" xfId="0" applyFont="1" applyFill="1" applyBorder="1"/>
    <xf numFmtId="0" fontId="53" fillId="4" borderId="0" xfId="0" applyFont="1" applyFill="1" applyBorder="1" applyAlignment="1">
      <alignment horizontal="center" vertical="center"/>
    </xf>
    <xf numFmtId="0" fontId="55" fillId="3" borderId="0" xfId="0" applyFont="1" applyFill="1" applyBorder="1" applyAlignment="1">
      <alignment horizontal="center" vertical="center"/>
    </xf>
    <xf numFmtId="164" fontId="55" fillId="3" borderId="0" xfId="0" applyNumberFormat="1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vertical="center" textRotation="90" wrapText="1"/>
    </xf>
    <xf numFmtId="0" fontId="24" fillId="3" borderId="28" xfId="0" applyFont="1" applyFill="1" applyBorder="1" applyAlignment="1">
      <alignment vertical="center" textRotation="90" wrapText="1"/>
    </xf>
    <xf numFmtId="0" fontId="55" fillId="3" borderId="12" xfId="0" applyNumberFormat="1" applyFont="1" applyFill="1" applyBorder="1" applyAlignment="1">
      <alignment horizontal="center" vertical="center"/>
    </xf>
    <xf numFmtId="165" fontId="55" fillId="3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6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53" fillId="4" borderId="0" xfId="0" applyFont="1" applyFill="1" applyBorder="1" applyAlignment="1">
      <alignment horizontal="left" vertical="center"/>
    </xf>
    <xf numFmtId="0" fontId="53" fillId="3" borderId="0" xfId="0" applyFont="1" applyFill="1" applyBorder="1" applyAlignment="1">
      <alignment vertical="center"/>
    </xf>
    <xf numFmtId="0" fontId="59" fillId="4" borderId="12" xfId="0" applyFont="1" applyFill="1" applyBorder="1"/>
    <xf numFmtId="0" fontId="58" fillId="3" borderId="12" xfId="0" applyFont="1" applyFill="1" applyBorder="1" applyAlignment="1">
      <alignment horizontal="center" vertical="center"/>
    </xf>
    <xf numFmtId="0" fontId="59" fillId="4" borderId="0" xfId="0" applyFont="1" applyFill="1" applyBorder="1"/>
    <xf numFmtId="164" fontId="58" fillId="3" borderId="0" xfId="0" applyNumberFormat="1" applyFont="1" applyFill="1" applyBorder="1" applyAlignment="1">
      <alignment horizontal="center" vertical="center"/>
    </xf>
    <xf numFmtId="0" fontId="58" fillId="3" borderId="0" xfId="0" applyFont="1" applyFill="1" applyBorder="1" applyAlignment="1">
      <alignment horizontal="center" vertical="center"/>
    </xf>
    <xf numFmtId="165" fontId="58" fillId="3" borderId="0" xfId="0" applyNumberFormat="1" applyFont="1" applyFill="1" applyBorder="1" applyAlignment="1">
      <alignment horizontal="center" vertical="center"/>
    </xf>
    <xf numFmtId="0" fontId="58" fillId="3" borderId="12" xfId="0" applyNumberFormat="1" applyFont="1" applyFill="1" applyBorder="1" applyAlignment="1">
      <alignment horizontal="center" vertical="center"/>
    </xf>
    <xf numFmtId="0" fontId="55" fillId="3" borderId="12" xfId="0" applyFont="1" applyFill="1" applyBorder="1" applyAlignment="1">
      <alignment horizontal="center" vertical="center"/>
    </xf>
    <xf numFmtId="0" fontId="60" fillId="3" borderId="12" xfId="0" applyNumberFormat="1" applyFont="1" applyFill="1" applyBorder="1" applyAlignment="1">
      <alignment vertical="center"/>
    </xf>
    <xf numFmtId="0" fontId="61" fillId="4" borderId="12" xfId="0" applyFont="1" applyFill="1" applyBorder="1"/>
    <xf numFmtId="0" fontId="60" fillId="3" borderId="12" xfId="0" applyFont="1" applyFill="1" applyBorder="1" applyAlignment="1">
      <alignment horizontal="center" vertical="center"/>
    </xf>
    <xf numFmtId="165" fontId="39" fillId="3" borderId="0" xfId="0" applyNumberFormat="1" applyFont="1" applyFill="1" applyBorder="1" applyAlignment="1">
      <alignment horizontal="center" vertical="center"/>
    </xf>
    <xf numFmtId="0" fontId="62" fillId="3" borderId="12" xfId="0" applyNumberFormat="1" applyFont="1" applyFill="1" applyBorder="1" applyAlignment="1">
      <alignment vertical="center"/>
    </xf>
    <xf numFmtId="0" fontId="63" fillId="4" borderId="12" xfId="0" applyFont="1" applyFill="1" applyBorder="1"/>
    <xf numFmtId="0" fontId="62" fillId="3" borderId="12" xfId="0" applyFont="1" applyFill="1" applyBorder="1" applyAlignment="1">
      <alignment horizontal="center" vertical="center"/>
    </xf>
    <xf numFmtId="165" fontId="62" fillId="3" borderId="0" xfId="0" applyNumberFormat="1" applyFont="1" applyFill="1" applyBorder="1" applyAlignment="1">
      <alignment vertical="center"/>
    </xf>
    <xf numFmtId="0" fontId="63" fillId="4" borderId="0" xfId="0" applyFont="1" applyFill="1" applyBorder="1"/>
    <xf numFmtId="164" fontId="62" fillId="3" borderId="0" xfId="0" applyNumberFormat="1" applyFont="1" applyFill="1" applyBorder="1" applyAlignment="1">
      <alignment horizontal="center" vertical="center"/>
    </xf>
    <xf numFmtId="0" fontId="62" fillId="3" borderId="0" xfId="0" applyFont="1" applyFill="1" applyBorder="1" applyAlignment="1">
      <alignment horizontal="center" vertical="center"/>
    </xf>
    <xf numFmtId="0" fontId="5" fillId="3" borderId="68" xfId="0" applyFont="1" applyFill="1" applyBorder="1"/>
    <xf numFmtId="0" fontId="22" fillId="3" borderId="43" xfId="0" applyFont="1" applyFill="1" applyBorder="1" applyAlignment="1">
      <alignment vertical="center"/>
    </xf>
    <xf numFmtId="0" fontId="5" fillId="3" borderId="43" xfId="0" applyFont="1" applyFill="1" applyBorder="1"/>
    <xf numFmtId="0" fontId="2" fillId="4" borderId="12" xfId="0" applyFont="1" applyFill="1" applyBorder="1" applyAlignment="1">
      <alignment horizontal="left" vertical="center"/>
    </xf>
    <xf numFmtId="0" fontId="34" fillId="4" borderId="27" xfId="0" applyFont="1" applyFill="1" applyBorder="1"/>
    <xf numFmtId="0" fontId="3" fillId="0" borderId="0" xfId="0" applyFont="1" applyBorder="1"/>
    <xf numFmtId="0" fontId="2" fillId="4" borderId="28" xfId="0" applyFont="1" applyFill="1" applyBorder="1" applyAlignment="1">
      <alignment horizontal="left" vertical="center"/>
    </xf>
    <xf numFmtId="0" fontId="4" fillId="0" borderId="68" xfId="0" applyFont="1" applyFill="1" applyBorder="1"/>
    <xf numFmtId="0" fontId="6" fillId="4" borderId="12" xfId="0" applyFont="1" applyFill="1" applyBorder="1"/>
    <xf numFmtId="0" fontId="40" fillId="4" borderId="27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/>
    <xf numFmtId="0" fontId="56" fillId="4" borderId="12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vertical="center"/>
    </xf>
    <xf numFmtId="0" fontId="42" fillId="4" borderId="27" xfId="0" applyFont="1" applyFill="1" applyBorder="1" applyAlignment="1">
      <alignment horizontal="right" vertical="center"/>
    </xf>
    <xf numFmtId="0" fontId="44" fillId="4" borderId="27" xfId="0" applyFont="1" applyFill="1" applyBorder="1" applyAlignment="1">
      <alignment horizontal="right" vertical="center"/>
    </xf>
    <xf numFmtId="0" fontId="43" fillId="4" borderId="27" xfId="0" applyFont="1" applyFill="1" applyBorder="1" applyAlignment="1">
      <alignment horizontal="right" vertical="center"/>
    </xf>
    <xf numFmtId="0" fontId="2" fillId="4" borderId="20" xfId="0" applyFont="1" applyFill="1" applyBorder="1" applyAlignment="1">
      <alignment horizontal="left" vertical="center"/>
    </xf>
    <xf numFmtId="0" fontId="34" fillId="4" borderId="24" xfId="0" applyFont="1" applyFill="1" applyBorder="1"/>
    <xf numFmtId="0" fontId="55" fillId="3" borderId="25" xfId="0" applyNumberFormat="1" applyFont="1" applyFill="1" applyBorder="1" applyAlignment="1">
      <alignment horizontal="center" vertical="center"/>
    </xf>
    <xf numFmtId="165" fontId="55" fillId="3" borderId="24" xfId="0" applyNumberFormat="1" applyFont="1" applyFill="1" applyBorder="1" applyAlignment="1">
      <alignment horizontal="center" vertical="center"/>
    </xf>
    <xf numFmtId="0" fontId="41" fillId="4" borderId="24" xfId="0" applyFont="1" applyFill="1" applyBorder="1" applyAlignment="1">
      <alignment horizontal="left" vertical="center"/>
    </xf>
    <xf numFmtId="0" fontId="58" fillId="3" borderId="25" xfId="0" applyNumberFormat="1" applyFont="1" applyFill="1" applyBorder="1" applyAlignment="1">
      <alignment horizontal="center" vertical="center"/>
    </xf>
    <xf numFmtId="164" fontId="58" fillId="3" borderId="24" xfId="0" applyNumberFormat="1" applyFont="1" applyFill="1" applyBorder="1" applyAlignment="1">
      <alignment horizontal="center" vertical="center"/>
    </xf>
    <xf numFmtId="0" fontId="45" fillId="4" borderId="24" xfId="0" applyFont="1" applyFill="1" applyBorder="1" applyAlignment="1">
      <alignment horizontal="left" vertical="center"/>
    </xf>
    <xf numFmtId="0" fontId="60" fillId="3" borderId="25" xfId="0" applyNumberFormat="1" applyFont="1" applyFill="1" applyBorder="1" applyAlignment="1">
      <alignment vertical="center"/>
    </xf>
    <xf numFmtId="164" fontId="39" fillId="3" borderId="24" xfId="0" applyNumberFormat="1" applyFont="1" applyFill="1" applyBorder="1" applyAlignment="1">
      <alignment horizontal="center" vertical="center"/>
    </xf>
    <xf numFmtId="0" fontId="46" fillId="4" borderId="24" xfId="0" applyFont="1" applyFill="1" applyBorder="1" applyAlignment="1">
      <alignment horizontal="left" vertical="center"/>
    </xf>
    <xf numFmtId="0" fontId="62" fillId="3" borderId="25" xfId="0" applyNumberFormat="1" applyFont="1" applyFill="1" applyBorder="1" applyAlignment="1">
      <alignment vertical="center"/>
    </xf>
    <xf numFmtId="164" fontId="62" fillId="3" borderId="24" xfId="0" applyNumberFormat="1" applyFont="1" applyFill="1" applyBorder="1" applyAlignment="1">
      <alignment vertical="center"/>
    </xf>
    <xf numFmtId="0" fontId="47" fillId="4" borderId="24" xfId="0" applyFont="1" applyFill="1" applyBorder="1" applyAlignment="1">
      <alignment horizontal="left" vertical="center"/>
    </xf>
    <xf numFmtId="0" fontId="55" fillId="3" borderId="0" xfId="0" applyNumberFormat="1" applyFont="1" applyFill="1" applyBorder="1" applyAlignment="1">
      <alignment horizontal="center" vertical="center"/>
    </xf>
    <xf numFmtId="0" fontId="56" fillId="4" borderId="0" xfId="0" applyFont="1" applyFill="1" applyBorder="1"/>
    <xf numFmtId="0" fontId="64" fillId="3" borderId="0" xfId="0" applyNumberFormat="1" applyFont="1" applyFill="1" applyBorder="1" applyAlignment="1">
      <alignment horizontal="center" vertical="center"/>
    </xf>
    <xf numFmtId="0" fontId="64" fillId="3" borderId="0" xfId="0" applyFont="1" applyFill="1" applyBorder="1" applyAlignment="1">
      <alignment horizontal="center" vertical="center"/>
    </xf>
    <xf numFmtId="0" fontId="60" fillId="3" borderId="0" xfId="0" applyNumberFormat="1" applyFont="1" applyFill="1" applyBorder="1" applyAlignment="1">
      <alignment horizontal="center" vertical="center"/>
    </xf>
    <xf numFmtId="0" fontId="60" fillId="3" borderId="0" xfId="0" applyFont="1" applyFill="1" applyBorder="1" applyAlignment="1">
      <alignment horizontal="center" vertical="center"/>
    </xf>
    <xf numFmtId="0" fontId="62" fillId="3" borderId="0" xfId="0" applyNumberFormat="1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5" fillId="4" borderId="24" xfId="0" applyFont="1" applyFill="1" applyBorder="1" applyAlignment="1"/>
    <xf numFmtId="0" fontId="7" fillId="0" borderId="2" xfId="0" applyFont="1" applyFill="1" applyBorder="1" applyAlignment="1">
      <alignment horizontal="center"/>
    </xf>
    <xf numFmtId="0" fontId="14" fillId="0" borderId="5" xfId="0" applyFont="1" applyFill="1" applyBorder="1"/>
    <xf numFmtId="0" fontId="14" fillId="0" borderId="7" xfId="0" applyFont="1" applyFill="1" applyBorder="1"/>
    <xf numFmtId="0" fontId="24" fillId="3" borderId="42" xfId="0" applyFont="1" applyFill="1" applyBorder="1" applyAlignment="1">
      <alignment vertical="center" textRotation="90" wrapText="1"/>
    </xf>
    <xf numFmtId="0" fontId="24" fillId="3" borderId="45" xfId="0" applyFont="1" applyFill="1" applyBorder="1" applyAlignment="1">
      <alignment vertical="center" textRotation="90" wrapText="1"/>
    </xf>
    <xf numFmtId="0" fontId="6" fillId="4" borderId="28" xfId="0" applyFont="1" applyFill="1" applyBorder="1"/>
    <xf numFmtId="0" fontId="22" fillId="4" borderId="27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left" vertical="center"/>
    </xf>
    <xf numFmtId="0" fontId="2" fillId="4" borderId="27" xfId="0" applyFont="1" applyFill="1" applyBorder="1" applyAlignment="1">
      <alignment horizontal="left" vertical="center"/>
    </xf>
    <xf numFmtId="0" fontId="6" fillId="4" borderId="27" xfId="0" applyFont="1" applyFill="1" applyBorder="1" applyAlignment="1">
      <alignment horizontal="left" vertical="center"/>
    </xf>
    <xf numFmtId="0" fontId="6" fillId="4" borderId="28" xfId="0" applyFont="1" applyFill="1" applyBorder="1" applyAlignment="1">
      <alignment horizontal="left" vertical="center"/>
    </xf>
    <xf numFmtId="0" fontId="4" fillId="0" borderId="72" xfId="0" applyFont="1" applyFill="1" applyBorder="1"/>
    <xf numFmtId="0" fontId="4" fillId="0" borderId="73" xfId="0" applyFont="1" applyFill="1" applyBorder="1"/>
    <xf numFmtId="0" fontId="24" fillId="0" borderId="0" xfId="0" applyFont="1" applyFill="1" applyBorder="1" applyAlignment="1">
      <alignment vertical="center" textRotation="90" wrapText="1"/>
    </xf>
    <xf numFmtId="0" fontId="5" fillId="3" borderId="47" xfId="0" applyFont="1" applyFill="1" applyBorder="1"/>
    <xf numFmtId="0" fontId="5" fillId="3" borderId="22" xfId="0" applyFont="1" applyFill="1" applyBorder="1"/>
    <xf numFmtId="0" fontId="6" fillId="23" borderId="12" xfId="0" applyFont="1" applyFill="1" applyBorder="1" applyAlignment="1">
      <alignment vertical="center"/>
    </xf>
    <xf numFmtId="0" fontId="6" fillId="23" borderId="25" xfId="0" applyFont="1" applyFill="1" applyBorder="1" applyAlignment="1">
      <alignment vertical="center"/>
    </xf>
    <xf numFmtId="0" fontId="4" fillId="23" borderId="12" xfId="0" applyFont="1" applyFill="1" applyBorder="1" applyAlignment="1">
      <alignment wrapText="1"/>
    </xf>
    <xf numFmtId="0" fontId="10" fillId="24" borderId="1" xfId="0" applyFont="1" applyFill="1" applyBorder="1" applyAlignment="1" applyProtection="1">
      <alignment horizontal="right"/>
      <protection locked="0"/>
    </xf>
    <xf numFmtId="0" fontId="10" fillId="24" borderId="1" xfId="0" applyFont="1" applyFill="1" applyBorder="1" applyAlignment="1" applyProtection="1">
      <alignment horizontal="right" vertical="center"/>
      <protection locked="0"/>
    </xf>
    <xf numFmtId="0" fontId="10" fillId="24" borderId="6" xfId="0" applyFont="1" applyFill="1" applyBorder="1" applyAlignment="1" applyProtection="1">
      <alignment horizontal="right"/>
      <protection locked="0"/>
    </xf>
    <xf numFmtId="0" fontId="11" fillId="24" borderId="1" xfId="0" applyFont="1" applyFill="1" applyBorder="1" applyAlignment="1" applyProtection="1">
      <alignment horizontal="right"/>
      <protection locked="0"/>
    </xf>
    <xf numFmtId="0" fontId="11" fillId="24" borderId="1" xfId="0" applyFont="1" applyFill="1" applyBorder="1" applyAlignment="1" applyProtection="1">
      <alignment horizontal="right" vertical="center"/>
      <protection locked="0"/>
    </xf>
    <xf numFmtId="0" fontId="11" fillId="24" borderId="6" xfId="0" applyFont="1" applyFill="1" applyBorder="1" applyAlignment="1" applyProtection="1">
      <alignment horizontal="right"/>
      <protection locked="0"/>
    </xf>
    <xf numFmtId="0" fontId="12" fillId="24" borderId="1" xfId="0" applyFont="1" applyFill="1" applyBorder="1" applyAlignment="1" applyProtection="1">
      <alignment horizontal="right"/>
      <protection locked="0"/>
    </xf>
    <xf numFmtId="0" fontId="12" fillId="24" borderId="6" xfId="0" applyFont="1" applyFill="1" applyBorder="1" applyAlignment="1" applyProtection="1">
      <alignment horizontal="right"/>
      <protection locked="0"/>
    </xf>
    <xf numFmtId="0" fontId="33" fillId="24" borderId="8" xfId="0" applyFont="1" applyFill="1" applyBorder="1" applyAlignment="1" applyProtection="1">
      <alignment horizontal="right"/>
      <protection locked="0"/>
    </xf>
    <xf numFmtId="0" fontId="33" fillId="24" borderId="8" xfId="0" applyFont="1" applyFill="1" applyBorder="1" applyAlignment="1" applyProtection="1">
      <alignment horizontal="right" vertical="center"/>
      <protection locked="0"/>
    </xf>
    <xf numFmtId="0" fontId="33" fillId="24" borderId="9" xfId="0" applyFont="1" applyFill="1" applyBorder="1" applyAlignment="1" applyProtection="1">
      <alignment horizontal="right"/>
      <protection locked="0"/>
    </xf>
    <xf numFmtId="0" fontId="72" fillId="4" borderId="0" xfId="0" applyFont="1" applyFill="1" applyBorder="1"/>
    <xf numFmtId="0" fontId="33" fillId="25" borderId="18" xfId="0" applyFont="1" applyFill="1" applyBorder="1" applyAlignment="1">
      <alignment vertical="center"/>
    </xf>
    <xf numFmtId="0" fontId="33" fillId="25" borderId="35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12" fillId="11" borderId="35" xfId="0" applyFont="1" applyFill="1" applyBorder="1" applyAlignment="1">
      <alignment vertical="center"/>
    </xf>
    <xf numFmtId="0" fontId="12" fillId="11" borderId="36" xfId="0" applyFont="1" applyFill="1" applyBorder="1" applyAlignment="1">
      <alignment vertical="center"/>
    </xf>
    <xf numFmtId="0" fontId="4" fillId="0" borderId="79" xfId="0" applyFont="1" applyFill="1" applyBorder="1"/>
    <xf numFmtId="0" fontId="12" fillId="11" borderId="19" xfId="0" applyFont="1" applyFill="1" applyBorder="1" applyAlignment="1">
      <alignment vertical="center"/>
    </xf>
    <xf numFmtId="0" fontId="12" fillId="11" borderId="23" xfId="0" applyFont="1" applyFill="1" applyBorder="1" applyAlignment="1">
      <alignment vertical="center"/>
    </xf>
    <xf numFmtId="0" fontId="6" fillId="0" borderId="83" xfId="0" applyFont="1" applyFill="1" applyBorder="1" applyAlignment="1">
      <alignment vertical="center"/>
    </xf>
    <xf numFmtId="0" fontId="6" fillId="26" borderId="1" xfId="0" applyFont="1" applyFill="1" applyBorder="1" applyAlignment="1" applyProtection="1">
      <alignment horizontal="center" vertical="center" wrapText="1"/>
      <protection locked="0"/>
    </xf>
    <xf numFmtId="0" fontId="6" fillId="26" borderId="6" xfId="0" applyFont="1" applyFill="1" applyBorder="1" applyAlignment="1" applyProtection="1">
      <alignment horizontal="center" vertical="center" wrapText="1"/>
      <protection locked="0"/>
    </xf>
    <xf numFmtId="0" fontId="6" fillId="26" borderId="49" xfId="0" applyFont="1" applyFill="1" applyBorder="1" applyAlignment="1">
      <alignment vertical="center"/>
    </xf>
    <xf numFmtId="0" fontId="6" fillId="26" borderId="5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6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3" borderId="84" xfId="0" applyFont="1" applyFill="1" applyBorder="1"/>
    <xf numFmtId="0" fontId="1" fillId="0" borderId="85" xfId="0" applyFont="1" applyBorder="1" applyAlignment="1">
      <alignment horizontal="left"/>
    </xf>
    <xf numFmtId="0" fontId="1" fillId="0" borderId="83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2" fillId="14" borderId="18" xfId="0" applyFont="1" applyFill="1" applyBorder="1" applyAlignment="1">
      <alignment horizontal="center" vertical="center"/>
    </xf>
    <xf numFmtId="0" fontId="12" fillId="14" borderId="35" xfId="0" applyFont="1" applyFill="1" applyBorder="1" applyAlignment="1">
      <alignment horizontal="center" vertical="center"/>
    </xf>
    <xf numFmtId="0" fontId="6" fillId="26" borderId="49" xfId="0" applyFont="1" applyFill="1" applyBorder="1" applyAlignment="1">
      <alignment horizontal="center" vertical="center"/>
    </xf>
    <xf numFmtId="0" fontId="11" fillId="14" borderId="31" xfId="0" applyFont="1" applyFill="1" applyBorder="1" applyAlignment="1">
      <alignment horizontal="center" vertical="center"/>
    </xf>
    <xf numFmtId="0" fontId="11" fillId="14" borderId="36" xfId="0" applyFont="1" applyFill="1" applyBorder="1" applyAlignment="1">
      <alignment horizontal="center" vertical="center"/>
    </xf>
    <xf numFmtId="0" fontId="10" fillId="14" borderId="48" xfId="0" applyFont="1" applyFill="1" applyBorder="1" applyAlignment="1">
      <alignment horizontal="center" vertical="center"/>
    </xf>
    <xf numFmtId="0" fontId="10" fillId="14" borderId="50" xfId="0" applyFont="1" applyFill="1" applyBorder="1" applyAlignment="1">
      <alignment horizontal="center" vertical="center"/>
    </xf>
    <xf numFmtId="0" fontId="10" fillId="12" borderId="48" xfId="0" applyFont="1" applyFill="1" applyBorder="1" applyAlignment="1">
      <alignment horizontal="center" vertical="center"/>
    </xf>
    <xf numFmtId="0" fontId="10" fillId="12" borderId="50" xfId="0" applyFont="1" applyFill="1" applyBorder="1" applyAlignment="1">
      <alignment horizontal="center" vertical="center"/>
    </xf>
    <xf numFmtId="0" fontId="11" fillId="23" borderId="20" xfId="0" applyFont="1" applyFill="1" applyBorder="1" applyAlignment="1">
      <alignment horizontal="left" vertical="center"/>
    </xf>
    <xf numFmtId="0" fontId="11" fillId="23" borderId="29" xfId="0" applyFont="1" applyFill="1" applyBorder="1" applyAlignment="1">
      <alignment horizontal="left" vertical="center"/>
    </xf>
    <xf numFmtId="0" fontId="10" fillId="2" borderId="48" xfId="0" applyNumberFormat="1" applyFont="1" applyFill="1" applyBorder="1" applyAlignment="1" applyProtection="1">
      <alignment horizontal="left" vertical="center"/>
    </xf>
    <xf numFmtId="0" fontId="10" fillId="2" borderId="49" xfId="0" applyNumberFormat="1" applyFont="1" applyFill="1" applyBorder="1" applyAlignment="1" applyProtection="1">
      <alignment horizontal="left" vertical="center"/>
    </xf>
    <xf numFmtId="0" fontId="10" fillId="2" borderId="80" xfId="0" applyNumberFormat="1" applyFont="1" applyFill="1" applyBorder="1" applyAlignment="1" applyProtection="1">
      <alignment horizontal="left" vertical="center"/>
    </xf>
    <xf numFmtId="0" fontId="11" fillId="2" borderId="31" xfId="0" applyNumberFormat="1" applyFont="1" applyFill="1" applyBorder="1" applyAlignment="1" applyProtection="1">
      <alignment horizontal="left" vertical="center"/>
    </xf>
    <xf numFmtId="0" fontId="11" fillId="2" borderId="21" xfId="0" applyNumberFormat="1" applyFont="1" applyFill="1" applyBorder="1" applyAlignment="1" applyProtection="1">
      <alignment horizontal="left" vertical="center"/>
    </xf>
    <xf numFmtId="0" fontId="11" fillId="2" borderId="82" xfId="0" applyNumberFormat="1" applyFont="1" applyFill="1" applyBorder="1" applyAlignment="1" applyProtection="1">
      <alignment horizontal="left" vertical="center"/>
    </xf>
    <xf numFmtId="0" fontId="12" fillId="2" borderId="18" xfId="0" applyNumberFormat="1" applyFont="1" applyFill="1" applyBorder="1" applyAlignment="1" applyProtection="1">
      <alignment horizontal="left" vertical="center"/>
    </xf>
    <xf numFmtId="0" fontId="12" fillId="2" borderId="33" xfId="0" applyNumberFormat="1" applyFont="1" applyFill="1" applyBorder="1" applyAlignment="1" applyProtection="1">
      <alignment horizontal="left" vertical="center"/>
    </xf>
    <xf numFmtId="0" fontId="12" fillId="2" borderId="78" xfId="0" applyNumberFormat="1" applyFont="1" applyFill="1" applyBorder="1" applyAlignment="1" applyProtection="1">
      <alignment horizontal="left" vertical="center"/>
    </xf>
    <xf numFmtId="0" fontId="10" fillId="10" borderId="81" xfId="0" applyFont="1" applyFill="1" applyBorder="1" applyAlignment="1">
      <alignment horizontal="center" vertical="center"/>
    </xf>
    <xf numFmtId="0" fontId="10" fillId="10" borderId="50" xfId="0" applyFont="1" applyFill="1" applyBorder="1" applyAlignment="1">
      <alignment horizontal="center" vertical="center"/>
    </xf>
    <xf numFmtId="0" fontId="11" fillId="12" borderId="31" xfId="0" applyFont="1" applyFill="1" applyBorder="1" applyAlignment="1">
      <alignment horizontal="center" vertical="center"/>
    </xf>
    <xf numFmtId="0" fontId="11" fillId="12" borderId="3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72" fillId="0" borderId="0" xfId="0" applyFont="1" applyFill="1" applyBorder="1"/>
    <xf numFmtId="0" fontId="71" fillId="0" borderId="0" xfId="0" applyFont="1" applyFill="1" applyBorder="1"/>
    <xf numFmtId="0" fontId="5" fillId="0" borderId="0" xfId="0" applyFont="1" applyFill="1" applyBorder="1"/>
    <xf numFmtId="0" fontId="6" fillId="26" borderId="29" xfId="0" applyFont="1" applyFill="1" applyBorder="1" applyAlignment="1">
      <alignment horizontal="center" vertical="center"/>
    </xf>
    <xf numFmtId="0" fontId="5" fillId="0" borderId="20" xfId="0" applyFont="1" applyFill="1" applyBorder="1"/>
    <xf numFmtId="0" fontId="6" fillId="26" borderId="19" xfId="0" applyFont="1" applyFill="1" applyBorder="1" applyAlignment="1">
      <alignment vertical="center"/>
    </xf>
    <xf numFmtId="0" fontId="6" fillId="26" borderId="21" xfId="0" applyFont="1" applyFill="1" applyBorder="1" applyAlignment="1">
      <alignment vertical="center"/>
    </xf>
    <xf numFmtId="0" fontId="6" fillId="26" borderId="36" xfId="0" applyFont="1" applyFill="1" applyBorder="1" applyAlignment="1">
      <alignment vertical="center"/>
    </xf>
    <xf numFmtId="0" fontId="10" fillId="2" borderId="17" xfId="0" applyNumberFormat="1" applyFont="1" applyFill="1" applyBorder="1" applyAlignment="1" applyProtection="1">
      <alignment vertical="center"/>
      <protection locked="0"/>
    </xf>
    <xf numFmtId="0" fontId="10" fillId="2" borderId="32" xfId="0" applyNumberFormat="1" applyFont="1" applyFill="1" applyBorder="1" applyAlignment="1" applyProtection="1">
      <alignment vertical="center"/>
      <protection locked="0"/>
    </xf>
    <xf numFmtId="0" fontId="10" fillId="2" borderId="66" xfId="0" applyNumberFormat="1" applyFont="1" applyFill="1" applyBorder="1" applyAlignment="1" applyProtection="1">
      <alignment vertical="center"/>
      <protection locked="0"/>
    </xf>
    <xf numFmtId="0" fontId="11" fillId="2" borderId="17" xfId="0" applyNumberFormat="1" applyFont="1" applyFill="1" applyBorder="1" applyAlignment="1" applyProtection="1">
      <alignment vertical="center"/>
      <protection locked="0"/>
    </xf>
    <xf numFmtId="0" fontId="11" fillId="2" borderId="32" xfId="0" applyNumberFormat="1" applyFont="1" applyFill="1" applyBorder="1" applyAlignment="1" applyProtection="1">
      <alignment vertical="center"/>
      <protection locked="0"/>
    </xf>
    <xf numFmtId="0" fontId="11" fillId="2" borderId="66" xfId="0" applyNumberFormat="1" applyFont="1" applyFill="1" applyBorder="1" applyAlignment="1" applyProtection="1">
      <alignment vertical="center"/>
      <protection locked="0"/>
    </xf>
    <xf numFmtId="0" fontId="12" fillId="2" borderId="17" xfId="0" applyNumberFormat="1" applyFont="1" applyFill="1" applyBorder="1" applyAlignment="1" applyProtection="1">
      <alignment vertical="center"/>
      <protection locked="0"/>
    </xf>
    <xf numFmtId="0" fontId="12" fillId="2" borderId="32" xfId="0" applyNumberFormat="1" applyFont="1" applyFill="1" applyBorder="1" applyAlignment="1" applyProtection="1">
      <alignment vertical="center"/>
      <protection locked="0"/>
    </xf>
    <xf numFmtId="0" fontId="12" fillId="2" borderId="66" xfId="0" applyNumberFormat="1" applyFont="1" applyFill="1" applyBorder="1" applyAlignment="1" applyProtection="1">
      <alignment vertical="center"/>
      <protection locked="0"/>
    </xf>
    <xf numFmtId="0" fontId="33" fillId="2" borderId="18" xfId="0" applyNumberFormat="1" applyFont="1" applyFill="1" applyBorder="1" applyAlignment="1" applyProtection="1">
      <alignment vertical="center"/>
      <protection locked="0"/>
    </xf>
    <xf numFmtId="0" fontId="33" fillId="2" borderId="33" xfId="0" applyNumberFormat="1" applyFont="1" applyFill="1" applyBorder="1" applyAlignment="1" applyProtection="1">
      <alignment vertical="center"/>
      <protection locked="0"/>
    </xf>
    <xf numFmtId="0" fontId="33" fillId="2" borderId="78" xfId="0" applyNumberFormat="1" applyFont="1" applyFill="1" applyBorder="1" applyAlignment="1" applyProtection="1">
      <alignment vertical="center"/>
      <protection locked="0"/>
    </xf>
    <xf numFmtId="0" fontId="1" fillId="0" borderId="85" xfId="0" applyFont="1" applyBorder="1"/>
    <xf numFmtId="0" fontId="6" fillId="18" borderId="54" xfId="0" applyFont="1" applyFill="1" applyBorder="1" applyAlignment="1" applyProtection="1">
      <alignment horizontal="center" vertical="center" wrapText="1"/>
      <protection locked="0"/>
    </xf>
    <xf numFmtId="0" fontId="6" fillId="18" borderId="55" xfId="0" applyFont="1" applyFill="1" applyBorder="1" applyAlignment="1" applyProtection="1">
      <alignment horizontal="center" vertical="center" wrapText="1"/>
      <protection locked="0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27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28" xfId="0" applyFont="1" applyFill="1" applyBorder="1" applyAlignment="1">
      <alignment horizontal="center" vertical="center" wrapText="1"/>
    </xf>
    <xf numFmtId="0" fontId="32" fillId="2" borderId="20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left" vertical="center"/>
    </xf>
    <xf numFmtId="0" fontId="11" fillId="23" borderId="20" xfId="0" applyFont="1" applyFill="1" applyBorder="1" applyAlignment="1">
      <alignment horizontal="left" vertical="center"/>
    </xf>
    <xf numFmtId="0" fontId="11" fillId="23" borderId="0" xfId="0" applyFont="1" applyFill="1" applyBorder="1" applyAlignment="1">
      <alignment horizontal="left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25" xfId="0" applyFont="1" applyFill="1" applyBorder="1" applyAlignment="1">
      <alignment horizontal="center" vertical="center"/>
    </xf>
    <xf numFmtId="0" fontId="16" fillId="10" borderId="11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17" fillId="12" borderId="12" xfId="0" applyFont="1" applyFill="1" applyBorder="1" applyAlignment="1">
      <alignment horizontal="center" vertical="center"/>
    </xf>
    <xf numFmtId="0" fontId="17" fillId="12" borderId="25" xfId="0" applyFont="1" applyFill="1" applyBorder="1" applyAlignment="1">
      <alignment horizontal="center" vertical="center"/>
    </xf>
    <xf numFmtId="0" fontId="51" fillId="14" borderId="11" xfId="0" applyFont="1" applyFill="1" applyBorder="1" applyAlignment="1">
      <alignment horizontal="center" vertical="center"/>
    </xf>
    <xf numFmtId="0" fontId="51" fillId="14" borderId="25" xfId="0" applyFont="1" applyFill="1" applyBorder="1" applyAlignment="1">
      <alignment horizontal="center" vertical="center"/>
    </xf>
    <xf numFmtId="0" fontId="10" fillId="14" borderId="82" xfId="0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1" fillId="14" borderId="66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2" fillId="14" borderId="66" xfId="0" applyFont="1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/>
    </xf>
    <xf numFmtId="0" fontId="33" fillId="14" borderId="78" xfId="0" applyFont="1" applyFill="1" applyBorder="1" applyAlignment="1">
      <alignment horizontal="center" vertical="center"/>
    </xf>
    <xf numFmtId="0" fontId="33" fillId="14" borderId="9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0" fontId="12" fillId="11" borderId="30" xfId="0" applyFont="1" applyFill="1" applyBorder="1" applyAlignment="1">
      <alignment horizontal="center" vertical="center"/>
    </xf>
    <xf numFmtId="0" fontId="33" fillId="2" borderId="18" xfId="0" applyNumberFormat="1" applyFont="1" applyFill="1" applyBorder="1" applyAlignment="1" applyProtection="1">
      <alignment horizontal="center" vertical="center"/>
    </xf>
    <xf numFmtId="0" fontId="33" fillId="2" borderId="33" xfId="0" applyNumberFormat="1" applyFont="1" applyFill="1" applyBorder="1" applyAlignment="1" applyProtection="1">
      <alignment horizontal="center" vertical="center"/>
    </xf>
    <xf numFmtId="0" fontId="33" fillId="2" borderId="35" xfId="0" applyNumberFormat="1" applyFont="1" applyFill="1" applyBorder="1" applyAlignment="1" applyProtection="1">
      <alignment horizontal="center" vertical="center"/>
    </xf>
    <xf numFmtId="0" fontId="33" fillId="25" borderId="18" xfId="0" applyFont="1" applyFill="1" applyBorder="1" applyAlignment="1">
      <alignment horizontal="center" vertical="center"/>
    </xf>
    <xf numFmtId="0" fontId="33" fillId="25" borderId="35" xfId="0" applyFont="1" applyFill="1" applyBorder="1" applyAlignment="1">
      <alignment horizontal="center" vertical="center"/>
    </xf>
    <xf numFmtId="0" fontId="10" fillId="2" borderId="31" xfId="0" applyNumberFormat="1" applyFont="1" applyFill="1" applyBorder="1" applyAlignment="1" applyProtection="1">
      <alignment horizontal="center" vertical="center"/>
    </xf>
    <xf numFmtId="0" fontId="10" fillId="2" borderId="21" xfId="0" applyNumberFormat="1" applyFont="1" applyFill="1" applyBorder="1" applyAlignment="1" applyProtection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 applyProtection="1">
      <alignment horizontal="center" vertical="center"/>
    </xf>
    <xf numFmtId="0" fontId="11" fillId="2" borderId="32" xfId="0" applyNumberFormat="1" applyFont="1" applyFill="1" applyBorder="1" applyAlignment="1" applyProtection="1">
      <alignment horizontal="center" vertical="center"/>
    </xf>
    <xf numFmtId="0" fontId="11" fillId="2" borderId="30" xfId="0" applyNumberFormat="1" applyFont="1" applyFill="1" applyBorder="1" applyAlignment="1" applyProtection="1">
      <alignment horizontal="center" vertical="center"/>
    </xf>
    <xf numFmtId="0" fontId="11" fillId="10" borderId="66" xfId="0" applyFont="1" applyFill="1" applyBorder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11" fillId="12" borderId="5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12" fillId="2" borderId="17" xfId="0" applyNumberFormat="1" applyFont="1" applyFill="1" applyBorder="1" applyAlignment="1" applyProtection="1">
      <alignment horizontal="center" vertical="center"/>
    </xf>
    <xf numFmtId="0" fontId="12" fillId="2" borderId="32" xfId="0" applyNumberFormat="1" applyFont="1" applyFill="1" applyBorder="1" applyAlignment="1" applyProtection="1">
      <alignment horizontal="center" vertical="center"/>
    </xf>
    <xf numFmtId="0" fontId="12" fillId="2" borderId="30" xfId="0" applyNumberFormat="1" applyFont="1" applyFill="1" applyBorder="1" applyAlignment="1" applyProtection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6" fillId="26" borderId="21" xfId="0" applyFont="1" applyFill="1" applyBorder="1" applyAlignment="1">
      <alignment horizontal="center" vertical="center"/>
    </xf>
    <xf numFmtId="0" fontId="6" fillId="26" borderId="36" xfId="0" applyFont="1" applyFill="1" applyBorder="1" applyAlignment="1">
      <alignment horizontal="center" vertical="center"/>
    </xf>
    <xf numFmtId="0" fontId="10" fillId="2" borderId="17" xfId="0" applyNumberFormat="1" applyFont="1" applyFill="1" applyBorder="1" applyAlignment="1" applyProtection="1">
      <alignment horizontal="center" vertical="center"/>
      <protection locked="0"/>
    </xf>
    <xf numFmtId="0" fontId="10" fillId="2" borderId="32" xfId="0" applyNumberFormat="1" applyFont="1" applyFill="1" applyBorder="1" applyAlignment="1" applyProtection="1">
      <alignment horizontal="center" vertical="center"/>
      <protection locked="0"/>
    </xf>
    <xf numFmtId="0" fontId="10" fillId="2" borderId="66" xfId="0" applyNumberFormat="1" applyFont="1" applyFill="1" applyBorder="1" applyAlignment="1" applyProtection="1">
      <alignment horizontal="center" vertical="center"/>
      <protection locked="0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2" xfId="0" applyFont="1" applyFill="1" applyBorder="1" applyAlignment="1">
      <alignment horizontal="center" vertical="center" wrapText="1"/>
    </xf>
    <xf numFmtId="0" fontId="22" fillId="23" borderId="28" xfId="0" applyFont="1" applyFill="1" applyBorder="1" applyAlignment="1">
      <alignment horizontal="center" vertical="center" wrapText="1"/>
    </xf>
    <xf numFmtId="0" fontId="22" fillId="23" borderId="20" xfId="0" applyFont="1" applyFill="1" applyBorder="1" applyAlignment="1">
      <alignment horizontal="center" vertical="center" wrapText="1"/>
    </xf>
    <xf numFmtId="0" fontId="32" fillId="2" borderId="25" xfId="0" applyFont="1" applyFill="1" applyBorder="1" applyAlignment="1">
      <alignment horizontal="center" vertical="center" wrapText="1"/>
    </xf>
    <xf numFmtId="0" fontId="32" fillId="2" borderId="24" xfId="0" applyFont="1" applyFill="1" applyBorder="1" applyAlignment="1">
      <alignment horizontal="center" vertical="center" wrapText="1"/>
    </xf>
    <xf numFmtId="0" fontId="32" fillId="2" borderId="29" xfId="0" applyFont="1" applyFill="1" applyBorder="1" applyAlignment="1">
      <alignment horizontal="center" vertical="center" wrapText="1"/>
    </xf>
    <xf numFmtId="0" fontId="51" fillId="14" borderId="48" xfId="0" applyFont="1" applyFill="1" applyBorder="1" applyAlignment="1">
      <alignment horizontal="center" vertical="center"/>
    </xf>
    <xf numFmtId="0" fontId="51" fillId="14" borderId="50" xfId="0" applyFont="1" applyFill="1" applyBorder="1" applyAlignment="1">
      <alignment horizontal="center" vertical="center"/>
    </xf>
    <xf numFmtId="0" fontId="10" fillId="14" borderId="31" xfId="0" applyFont="1" applyFill="1" applyBorder="1" applyAlignment="1">
      <alignment horizontal="center" vertical="center"/>
    </xf>
    <xf numFmtId="0" fontId="10" fillId="14" borderId="36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textRotation="90"/>
    </xf>
    <xf numFmtId="0" fontId="20" fillId="3" borderId="5" xfId="0" applyFont="1" applyFill="1" applyBorder="1" applyAlignment="1">
      <alignment horizontal="center" vertical="center" textRotation="90"/>
    </xf>
    <xf numFmtId="0" fontId="20" fillId="3" borderId="7" xfId="0" applyFont="1" applyFill="1" applyBorder="1" applyAlignment="1">
      <alignment horizontal="center" vertical="center" textRotation="90"/>
    </xf>
    <xf numFmtId="0" fontId="19" fillId="3" borderId="2" xfId="0" applyFont="1" applyFill="1" applyBorder="1" applyAlignment="1">
      <alignment horizontal="center" vertical="center" textRotation="90"/>
    </xf>
    <xf numFmtId="0" fontId="19" fillId="3" borderId="5" xfId="0" applyFont="1" applyFill="1" applyBorder="1" applyAlignment="1">
      <alignment horizontal="center" vertical="center" textRotation="90"/>
    </xf>
    <xf numFmtId="0" fontId="19" fillId="3" borderId="7" xfId="0" applyFont="1" applyFill="1" applyBorder="1" applyAlignment="1">
      <alignment horizontal="center" vertical="center" textRotation="90"/>
    </xf>
    <xf numFmtId="0" fontId="9" fillId="3" borderId="2" xfId="0" applyFont="1" applyFill="1" applyBorder="1" applyAlignment="1">
      <alignment horizontal="center" vertical="center" textRotation="90" wrapText="1"/>
    </xf>
    <xf numFmtId="0" fontId="9" fillId="3" borderId="5" xfId="0" applyFont="1" applyFill="1" applyBorder="1" applyAlignment="1">
      <alignment horizontal="center" vertical="center" textRotation="90" wrapText="1"/>
    </xf>
    <xf numFmtId="0" fontId="9" fillId="3" borderId="7" xfId="0" applyFont="1" applyFill="1" applyBorder="1" applyAlignment="1">
      <alignment horizontal="center" vertical="center" textRotation="90" wrapText="1"/>
    </xf>
    <xf numFmtId="0" fontId="21" fillId="3" borderId="2" xfId="0" applyFont="1" applyFill="1" applyBorder="1" applyAlignment="1">
      <alignment horizontal="center" vertical="center" textRotation="90"/>
    </xf>
    <xf numFmtId="0" fontId="21" fillId="3" borderId="5" xfId="0" applyFont="1" applyFill="1" applyBorder="1" applyAlignment="1">
      <alignment horizontal="center" vertical="center" textRotation="90"/>
    </xf>
    <xf numFmtId="0" fontId="21" fillId="3" borderId="7" xfId="0" applyFont="1" applyFill="1" applyBorder="1" applyAlignment="1">
      <alignment horizontal="center" vertical="center" textRotation="90"/>
    </xf>
    <xf numFmtId="0" fontId="24" fillId="3" borderId="71" xfId="0" applyFont="1" applyFill="1" applyBorder="1" applyAlignment="1">
      <alignment horizontal="center" vertical="center" textRotation="90" wrapText="1"/>
    </xf>
    <xf numFmtId="0" fontId="24" fillId="3" borderId="27" xfId="0" applyFont="1" applyFill="1" applyBorder="1" applyAlignment="1">
      <alignment horizontal="center" vertical="center" textRotation="90" wrapText="1"/>
    </xf>
    <xf numFmtId="0" fontId="24" fillId="3" borderId="46" xfId="0" applyFont="1" applyFill="1" applyBorder="1" applyAlignment="1">
      <alignment horizontal="center" vertical="center" textRotation="90" wrapText="1"/>
    </xf>
    <xf numFmtId="0" fontId="24" fillId="3" borderId="11" xfId="0" applyFont="1" applyFill="1" applyBorder="1" applyAlignment="1">
      <alignment horizontal="center" vertical="center" textRotation="90" wrapText="1"/>
    </xf>
    <xf numFmtId="0" fontId="62" fillId="3" borderId="11" xfId="0" applyNumberFormat="1" applyFont="1" applyFill="1" applyBorder="1" applyAlignment="1">
      <alignment horizontal="center" vertical="center"/>
    </xf>
    <xf numFmtId="0" fontId="62" fillId="3" borderId="12" xfId="0" applyNumberFormat="1" applyFont="1" applyFill="1" applyBorder="1" applyAlignment="1">
      <alignment horizontal="center" vertical="center"/>
    </xf>
    <xf numFmtId="165" fontId="62" fillId="3" borderId="27" xfId="0" applyNumberFormat="1" applyFont="1" applyFill="1" applyBorder="1" applyAlignment="1">
      <alignment horizontal="center" vertical="center"/>
    </xf>
    <xf numFmtId="165" fontId="62" fillId="3" borderId="0" xfId="0" applyNumberFormat="1" applyFont="1" applyFill="1" applyBorder="1" applyAlignment="1">
      <alignment horizontal="center" vertical="center"/>
    </xf>
    <xf numFmtId="0" fontId="57" fillId="4" borderId="0" xfId="0" applyFont="1" applyFill="1" applyBorder="1" applyAlignment="1">
      <alignment horizontal="center" vertical="center"/>
    </xf>
    <xf numFmtId="0" fontId="6" fillId="15" borderId="19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5" borderId="34" xfId="0" applyFont="1" applyFill="1" applyBorder="1" applyAlignment="1">
      <alignment horizontal="center" vertical="center" wrapText="1"/>
    </xf>
    <xf numFmtId="0" fontId="6" fillId="15" borderId="15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16" fillId="10" borderId="48" xfId="0" applyFont="1" applyFill="1" applyBorder="1" applyAlignment="1">
      <alignment horizontal="center" vertical="center"/>
    </xf>
    <xf numFmtId="0" fontId="16" fillId="10" borderId="50" xfId="0" applyFont="1" applyFill="1" applyBorder="1" applyAlignment="1">
      <alignment horizontal="center" vertical="center"/>
    </xf>
    <xf numFmtId="0" fontId="17" fillId="12" borderId="48" xfId="0" applyFont="1" applyFill="1" applyBorder="1" applyAlignment="1">
      <alignment horizontal="center" vertical="center"/>
    </xf>
    <xf numFmtId="0" fontId="17" fillId="12" borderId="50" xfId="0" applyFont="1" applyFill="1" applyBorder="1" applyAlignment="1">
      <alignment horizontal="center" vertical="center"/>
    </xf>
    <xf numFmtId="0" fontId="6" fillId="23" borderId="20" xfId="0" applyFont="1" applyFill="1" applyBorder="1" applyAlignment="1">
      <alignment horizontal="left" vertical="center" wrapText="1"/>
    </xf>
    <xf numFmtId="0" fontId="6" fillId="23" borderId="29" xfId="0" applyFont="1" applyFill="1" applyBorder="1" applyAlignment="1">
      <alignment horizontal="left" vertical="center" wrapText="1"/>
    </xf>
    <xf numFmtId="0" fontId="12" fillId="12" borderId="11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2" fillId="12" borderId="27" xfId="0" applyFont="1" applyFill="1" applyBorder="1" applyAlignment="1">
      <alignment horizontal="center" vertical="center"/>
    </xf>
    <xf numFmtId="0" fontId="12" fillId="12" borderId="24" xfId="0" applyFont="1" applyFill="1" applyBorder="1" applyAlignment="1">
      <alignment horizontal="center" vertical="center"/>
    </xf>
    <xf numFmtId="0" fontId="12" fillId="12" borderId="28" xfId="0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 vertical="center"/>
    </xf>
    <xf numFmtId="0" fontId="12" fillId="11" borderId="18" xfId="0" applyFont="1" applyFill="1" applyBorder="1" applyAlignment="1">
      <alignment horizontal="center" vertical="center"/>
    </xf>
    <xf numFmtId="0" fontId="12" fillId="11" borderId="35" xfId="0" applyFont="1" applyFill="1" applyBorder="1" applyAlignment="1">
      <alignment horizontal="center" vertical="center"/>
    </xf>
    <xf numFmtId="0" fontId="6" fillId="23" borderId="25" xfId="0" applyFont="1" applyFill="1" applyBorder="1" applyAlignment="1">
      <alignment horizontal="center" vertical="center" wrapText="1"/>
    </xf>
    <xf numFmtId="0" fontId="6" fillId="23" borderId="24" xfId="0" applyFont="1" applyFill="1" applyBorder="1" applyAlignment="1">
      <alignment horizontal="center" vertical="center" wrapText="1"/>
    </xf>
    <xf numFmtId="0" fontId="6" fillId="23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 applyProtection="1">
      <alignment horizontal="center"/>
      <protection locked="0"/>
    </xf>
    <xf numFmtId="0" fontId="14" fillId="2" borderId="32" xfId="0" applyFont="1" applyFill="1" applyBorder="1" applyAlignment="1" applyProtection="1">
      <alignment horizontal="center"/>
      <protection locked="0"/>
    </xf>
    <xf numFmtId="0" fontId="14" fillId="2" borderId="66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32" xfId="0" applyFont="1" applyFill="1" applyBorder="1" applyAlignment="1" applyProtection="1">
      <alignment horizontal="center" vertical="center" wrapText="1"/>
      <protection locked="0"/>
    </xf>
    <xf numFmtId="0" fontId="6" fillId="2" borderId="66" xfId="0" applyFont="1" applyFill="1" applyBorder="1" applyAlignment="1" applyProtection="1">
      <alignment horizontal="center" vertical="center" wrapText="1"/>
      <protection locked="0"/>
    </xf>
    <xf numFmtId="0" fontId="24" fillId="3" borderId="28" xfId="0" applyFont="1" applyFill="1" applyBorder="1" applyAlignment="1">
      <alignment horizontal="center" vertical="center" textRotation="90" wrapText="1"/>
    </xf>
    <xf numFmtId="0" fontId="55" fillId="3" borderId="11" xfId="0" applyNumberFormat="1" applyFont="1" applyFill="1" applyBorder="1" applyAlignment="1">
      <alignment horizontal="center" vertical="center"/>
    </xf>
    <xf numFmtId="0" fontId="55" fillId="3" borderId="12" xfId="0" applyNumberFormat="1" applyFont="1" applyFill="1" applyBorder="1" applyAlignment="1">
      <alignment horizontal="center" vertical="center"/>
    </xf>
    <xf numFmtId="165" fontId="55" fillId="3" borderId="27" xfId="0" applyNumberFormat="1" applyFont="1" applyFill="1" applyBorder="1" applyAlignment="1">
      <alignment horizontal="center" vertical="center"/>
    </xf>
    <xf numFmtId="165" fontId="55" fillId="3" borderId="0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16" fillId="10" borderId="48" xfId="0" applyFont="1" applyFill="1" applyBorder="1" applyAlignment="1">
      <alignment horizontal="center" vertical="center" wrapText="1"/>
    </xf>
    <xf numFmtId="0" fontId="16" fillId="10" borderId="50" xfId="0" applyFont="1" applyFill="1" applyBorder="1" applyAlignment="1">
      <alignment horizontal="center" vertical="center" wrapText="1"/>
    </xf>
    <xf numFmtId="0" fontId="17" fillId="12" borderId="48" xfId="0" applyFont="1" applyFill="1" applyBorder="1" applyAlignment="1">
      <alignment horizontal="center" vertical="center" wrapText="1"/>
    </xf>
    <xf numFmtId="0" fontId="17" fillId="12" borderId="50" xfId="0" applyFont="1" applyFill="1" applyBorder="1" applyAlignment="1">
      <alignment horizontal="center" vertical="center" wrapText="1"/>
    </xf>
    <xf numFmtId="0" fontId="60" fillId="3" borderId="11" xfId="0" applyNumberFormat="1" applyFont="1" applyFill="1" applyBorder="1" applyAlignment="1">
      <alignment horizontal="center" vertical="center"/>
    </xf>
    <xf numFmtId="0" fontId="60" fillId="3" borderId="12" xfId="0" applyNumberFormat="1" applyFont="1" applyFill="1" applyBorder="1" applyAlignment="1">
      <alignment horizontal="center" vertical="center"/>
    </xf>
    <xf numFmtId="165" fontId="39" fillId="3" borderId="27" xfId="0" applyNumberFormat="1" applyFont="1" applyFill="1" applyBorder="1" applyAlignment="1">
      <alignment horizontal="center" vertical="center"/>
    </xf>
    <xf numFmtId="165" fontId="39" fillId="3" borderId="0" xfId="0" applyNumberFormat="1" applyFont="1" applyFill="1" applyBorder="1" applyAlignment="1">
      <alignment horizontal="center" vertical="center"/>
    </xf>
    <xf numFmtId="0" fontId="49" fillId="4" borderId="0" xfId="0" applyFont="1" applyFill="1" applyBorder="1" applyAlignment="1">
      <alignment horizontal="center" vertical="center"/>
    </xf>
    <xf numFmtId="165" fontId="58" fillId="3" borderId="27" xfId="0" applyNumberFormat="1" applyFont="1" applyFill="1" applyBorder="1" applyAlignment="1">
      <alignment horizontal="center" vertical="center"/>
    </xf>
    <xf numFmtId="165" fontId="58" fillId="3" borderId="0" xfId="0" applyNumberFormat="1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 textRotation="90" wrapText="1"/>
    </xf>
    <xf numFmtId="0" fontId="24" fillId="3" borderId="47" xfId="0" applyFont="1" applyFill="1" applyBorder="1" applyAlignment="1">
      <alignment horizontal="center" vertical="center" textRotation="90" wrapText="1"/>
    </xf>
    <xf numFmtId="0" fontId="24" fillId="3" borderId="22" xfId="0" applyFont="1" applyFill="1" applyBorder="1" applyAlignment="1">
      <alignment horizontal="center" vertical="center" textRotation="90" wrapText="1"/>
    </xf>
    <xf numFmtId="0" fontId="58" fillId="3" borderId="11" xfId="0" applyNumberFormat="1" applyFont="1" applyFill="1" applyBorder="1" applyAlignment="1">
      <alignment horizontal="center" vertical="center"/>
    </xf>
    <xf numFmtId="0" fontId="58" fillId="3" borderId="12" xfId="0" applyNumberFormat="1" applyFont="1" applyFill="1" applyBorder="1" applyAlignment="1">
      <alignment horizontal="center" vertical="center"/>
    </xf>
    <xf numFmtId="0" fontId="4" fillId="23" borderId="11" xfId="0" applyFont="1" applyFill="1" applyBorder="1" applyAlignment="1">
      <alignment horizontal="center" wrapText="1"/>
    </xf>
    <xf numFmtId="0" fontId="4" fillId="23" borderId="27" xfId="0" applyFont="1" applyFill="1" applyBorder="1" applyAlignment="1">
      <alignment horizontal="center" wrapText="1"/>
    </xf>
    <xf numFmtId="0" fontId="4" fillId="23" borderId="28" xfId="0" applyFont="1" applyFill="1" applyBorder="1" applyAlignment="1">
      <alignment horizontal="center" wrapText="1"/>
    </xf>
    <xf numFmtId="0" fontId="32" fillId="3" borderId="12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center" vertical="center" wrapText="1"/>
    </xf>
    <xf numFmtId="0" fontId="32" fillId="3" borderId="20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32" fillId="3" borderId="27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28" xfId="0" applyFont="1" applyFill="1" applyBorder="1" applyAlignment="1">
      <alignment horizontal="center" vertical="center" wrapText="1"/>
    </xf>
    <xf numFmtId="0" fontId="32" fillId="3" borderId="29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25" xfId="0" applyFont="1" applyFill="1" applyBorder="1" applyAlignment="1">
      <alignment horizontal="center" vertical="center" wrapText="1"/>
    </xf>
    <xf numFmtId="0" fontId="30" fillId="5" borderId="27" xfId="0" applyFont="1" applyFill="1" applyBorder="1" applyAlignment="1">
      <alignment horizontal="center" vertical="center" wrapText="1"/>
    </xf>
    <xf numFmtId="0" fontId="30" fillId="5" borderId="24" xfId="0" applyFont="1" applyFill="1" applyBorder="1" applyAlignment="1">
      <alignment horizontal="center" vertical="center" wrapText="1"/>
    </xf>
    <xf numFmtId="0" fontId="15" fillId="9" borderId="21" xfId="0" applyFont="1" applyFill="1" applyBorder="1" applyAlignment="1">
      <alignment horizontal="center" vertical="center"/>
    </xf>
    <xf numFmtId="0" fontId="16" fillId="10" borderId="32" xfId="0" applyFont="1" applyFill="1" applyBorder="1" applyAlignment="1">
      <alignment horizontal="center" vertical="center"/>
    </xf>
    <xf numFmtId="0" fontId="17" fillId="12" borderId="33" xfId="0" applyFont="1" applyFill="1" applyBorder="1" applyAlignment="1">
      <alignment horizontal="center" vertical="center"/>
    </xf>
    <xf numFmtId="0" fontId="17" fillId="12" borderId="18" xfId="0" applyFont="1" applyFill="1" applyBorder="1" applyAlignment="1">
      <alignment horizontal="center" vertical="center"/>
    </xf>
    <xf numFmtId="0" fontId="17" fillId="12" borderId="35" xfId="0" applyFont="1" applyFill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11" fillId="10" borderId="25" xfId="0" applyFont="1" applyFill="1" applyBorder="1" applyAlignment="1">
      <alignment horizontal="center" vertical="center"/>
    </xf>
    <xf numFmtId="0" fontId="11" fillId="10" borderId="27" xfId="0" applyFont="1" applyFill="1" applyBorder="1" applyAlignment="1">
      <alignment horizontal="center" vertical="center"/>
    </xf>
    <xf numFmtId="0" fontId="11" fillId="10" borderId="24" xfId="0" applyFont="1" applyFill="1" applyBorder="1" applyAlignment="1">
      <alignment horizontal="center" vertical="center"/>
    </xf>
    <xf numFmtId="0" fontId="11" fillId="10" borderId="28" xfId="0" applyFont="1" applyFill="1" applyBorder="1" applyAlignment="1">
      <alignment horizontal="center" vertical="center"/>
    </xf>
    <xf numFmtId="0" fontId="11" fillId="10" borderId="29" xfId="0" applyFont="1" applyFill="1" applyBorder="1" applyAlignment="1">
      <alignment horizontal="center" vertical="center"/>
    </xf>
    <xf numFmtId="0" fontId="50" fillId="23" borderId="11" xfId="0" applyFont="1" applyFill="1" applyBorder="1" applyAlignment="1">
      <alignment horizontal="center" vertical="center"/>
    </xf>
    <xf numFmtId="0" fontId="50" fillId="23" borderId="12" xfId="0" applyFont="1" applyFill="1" applyBorder="1" applyAlignment="1">
      <alignment horizontal="center" vertical="center"/>
    </xf>
    <xf numFmtId="0" fontId="50" fillId="23" borderId="28" xfId="0" applyFont="1" applyFill="1" applyBorder="1" applyAlignment="1">
      <alignment horizontal="center" vertical="center"/>
    </xf>
    <xf numFmtId="0" fontId="50" fillId="23" borderId="20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 textRotation="90" wrapText="1"/>
    </xf>
    <xf numFmtId="0" fontId="24" fillId="3" borderId="42" xfId="0" applyFont="1" applyFill="1" applyBorder="1" applyAlignment="1">
      <alignment horizontal="center" vertical="center" textRotation="90" wrapText="1"/>
    </xf>
    <xf numFmtId="0" fontId="11" fillId="14" borderId="17" xfId="0" applyFont="1" applyFill="1" applyBorder="1" applyAlignment="1">
      <alignment horizontal="center" vertical="center"/>
    </xf>
    <xf numFmtId="0" fontId="11" fillId="14" borderId="30" xfId="0" applyFont="1" applyFill="1" applyBorder="1" applyAlignment="1">
      <alignment horizontal="center" vertical="center"/>
    </xf>
    <xf numFmtId="0" fontId="12" fillId="14" borderId="18" xfId="0" applyFont="1" applyFill="1" applyBorder="1" applyAlignment="1">
      <alignment horizontal="center" vertical="center"/>
    </xf>
    <xf numFmtId="0" fontId="12" fillId="14" borderId="35" xfId="0" applyFont="1" applyFill="1" applyBorder="1" applyAlignment="1">
      <alignment horizontal="center" vertical="center"/>
    </xf>
    <xf numFmtId="0" fontId="6" fillId="23" borderId="13" xfId="0" applyFont="1" applyFill="1" applyBorder="1" applyAlignment="1">
      <alignment horizontal="center"/>
    </xf>
    <xf numFmtId="0" fontId="6" fillId="23" borderId="24" xfId="0" applyFont="1" applyFill="1" applyBorder="1" applyAlignment="1">
      <alignment horizontal="center"/>
    </xf>
    <xf numFmtId="0" fontId="11" fillId="2" borderId="17" xfId="0" applyNumberFormat="1" applyFont="1" applyFill="1" applyBorder="1" applyAlignment="1" applyProtection="1">
      <alignment horizontal="center" vertical="center"/>
      <protection locked="0"/>
    </xf>
    <xf numFmtId="0" fontId="11" fillId="2" borderId="32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NumberFormat="1" applyFont="1" applyFill="1" applyBorder="1" applyAlignment="1" applyProtection="1">
      <alignment horizontal="center" vertical="center"/>
      <protection locked="0"/>
    </xf>
    <xf numFmtId="0" fontId="12" fillId="2" borderId="17" xfId="0" applyNumberFormat="1" applyFont="1" applyFill="1" applyBorder="1" applyAlignment="1" applyProtection="1">
      <alignment horizontal="center" vertical="center"/>
      <protection locked="0"/>
    </xf>
    <xf numFmtId="0" fontId="12" fillId="2" borderId="32" xfId="0" applyNumberFormat="1" applyFont="1" applyFill="1" applyBorder="1" applyAlignment="1" applyProtection="1">
      <alignment horizontal="center" vertical="center"/>
      <protection locked="0"/>
    </xf>
    <xf numFmtId="0" fontId="12" fillId="2" borderId="66" xfId="0" applyNumberFormat="1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74" xfId="0" applyFont="1" applyFill="1" applyBorder="1" applyAlignment="1" applyProtection="1">
      <alignment horizontal="center" vertical="center" wrapText="1"/>
      <protection locked="0"/>
    </xf>
    <xf numFmtId="0" fontId="6" fillId="2" borderId="75" xfId="0" applyFont="1" applyFill="1" applyBorder="1" applyAlignment="1" applyProtection="1">
      <alignment horizontal="center" vertical="center" wrapText="1"/>
      <protection locked="0"/>
    </xf>
    <xf numFmtId="0" fontId="6" fillId="2" borderId="76" xfId="0" applyFont="1" applyFill="1" applyBorder="1" applyAlignment="1" applyProtection="1">
      <alignment horizontal="center" vertical="center" wrapText="1"/>
      <protection locked="0"/>
    </xf>
    <xf numFmtId="0" fontId="6" fillId="2" borderId="77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>
      <alignment horizontal="left"/>
    </xf>
    <xf numFmtId="0" fontId="6" fillId="0" borderId="49" xfId="0" applyFont="1" applyFill="1" applyBorder="1" applyAlignment="1">
      <alignment horizontal="left"/>
    </xf>
    <xf numFmtId="0" fontId="6" fillId="0" borderId="50" xfId="0" applyFont="1" applyFill="1" applyBorder="1" applyAlignment="1">
      <alignment horizontal="left"/>
    </xf>
    <xf numFmtId="0" fontId="33" fillId="2" borderId="18" xfId="0" applyNumberFormat="1" applyFont="1" applyFill="1" applyBorder="1" applyAlignment="1" applyProtection="1">
      <alignment horizontal="center" vertical="center"/>
      <protection locked="0"/>
    </xf>
    <xf numFmtId="0" fontId="33" fillId="2" borderId="33" xfId="0" applyNumberFormat="1" applyFont="1" applyFill="1" applyBorder="1" applyAlignment="1" applyProtection="1">
      <alignment horizontal="center" vertical="center"/>
      <protection locked="0"/>
    </xf>
    <xf numFmtId="0" fontId="33" fillId="2" borderId="78" xfId="0" applyNumberFormat="1" applyFont="1" applyFill="1" applyBorder="1" applyAlignment="1" applyProtection="1">
      <alignment horizontal="center" vertical="center"/>
      <protection locked="0"/>
    </xf>
    <xf numFmtId="0" fontId="6" fillId="0" borderId="48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24" fillId="23" borderId="13" xfId="0" applyNumberFormat="1" applyFont="1" applyFill="1" applyBorder="1" applyAlignment="1" applyProtection="1">
      <alignment horizontal="center" vertical="center" textRotation="90" wrapText="1"/>
    </xf>
    <xf numFmtId="0" fontId="24" fillId="23" borderId="47" xfId="0" applyNumberFormat="1" applyFont="1" applyFill="1" applyBorder="1" applyAlignment="1" applyProtection="1">
      <alignment horizontal="center" vertical="center" textRotation="90" wrapText="1"/>
    </xf>
    <xf numFmtId="0" fontId="24" fillId="23" borderId="22" xfId="0" applyNumberFormat="1" applyFont="1" applyFill="1" applyBorder="1" applyAlignment="1" applyProtection="1">
      <alignment horizontal="center" vertical="center" textRotation="90" wrapText="1"/>
    </xf>
    <xf numFmtId="0" fontId="17" fillId="12" borderId="70" xfId="0" applyFont="1" applyFill="1" applyBorder="1" applyAlignment="1">
      <alignment horizontal="center" vertical="center"/>
    </xf>
    <xf numFmtId="0" fontId="10" fillId="10" borderId="31" xfId="0" applyFont="1" applyFill="1" applyBorder="1" applyAlignment="1">
      <alignment horizontal="center" vertical="center"/>
    </xf>
    <xf numFmtId="0" fontId="10" fillId="10" borderId="36" xfId="0" applyFont="1" applyFill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11" fillId="10" borderId="30" xfId="0" applyFont="1" applyFill="1" applyBorder="1" applyAlignment="1">
      <alignment horizontal="center" vertical="center"/>
    </xf>
    <xf numFmtId="0" fontId="12" fillId="11" borderId="64" xfId="0" applyFont="1" applyFill="1" applyBorder="1" applyAlignment="1">
      <alignment horizontal="center" vertical="center"/>
    </xf>
    <xf numFmtId="0" fontId="12" fillId="11" borderId="67" xfId="0" applyFont="1" applyFill="1" applyBorder="1" applyAlignment="1">
      <alignment horizontal="center" vertical="center"/>
    </xf>
    <xf numFmtId="0" fontId="12" fillId="14" borderId="64" xfId="0" applyFont="1" applyFill="1" applyBorder="1" applyAlignment="1">
      <alignment horizontal="center" vertical="center"/>
    </xf>
    <xf numFmtId="0" fontId="12" fillId="14" borderId="67" xfId="0" applyFont="1" applyFill="1" applyBorder="1" applyAlignment="1">
      <alignment horizontal="center" vertical="center"/>
    </xf>
    <xf numFmtId="0" fontId="33" fillId="14" borderId="11" xfId="0" applyFont="1" applyFill="1" applyBorder="1" applyAlignment="1">
      <alignment horizontal="center" vertical="center"/>
    </xf>
    <xf numFmtId="0" fontId="33" fillId="14" borderId="27" xfId="0" applyFont="1" applyFill="1" applyBorder="1" applyAlignment="1">
      <alignment horizontal="center" vertical="center"/>
    </xf>
    <xf numFmtId="0" fontId="33" fillId="14" borderId="28" xfId="0" applyFont="1" applyFill="1" applyBorder="1" applyAlignment="1">
      <alignment horizontal="center" vertical="center"/>
    </xf>
    <xf numFmtId="0" fontId="4" fillId="23" borderId="13" xfId="0" applyFont="1" applyFill="1" applyBorder="1" applyAlignment="1">
      <alignment horizontal="center" vertical="center"/>
    </xf>
    <xf numFmtId="0" fontId="4" fillId="23" borderId="47" xfId="0" applyFont="1" applyFill="1" applyBorder="1" applyAlignment="1">
      <alignment horizontal="center" vertical="center"/>
    </xf>
    <xf numFmtId="0" fontId="4" fillId="23" borderId="27" xfId="0" applyFont="1" applyFill="1" applyBorder="1" applyAlignment="1">
      <alignment horizontal="center" vertical="center"/>
    </xf>
    <xf numFmtId="0" fontId="16" fillId="9" borderId="52" xfId="0" applyFont="1" applyFill="1" applyBorder="1" applyAlignment="1">
      <alignment horizontal="center" vertical="center" wrapText="1"/>
    </xf>
    <xf numFmtId="0" fontId="16" fillId="9" borderId="53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52" fillId="9" borderId="11" xfId="0" applyFont="1" applyFill="1" applyBorder="1" applyAlignment="1">
      <alignment horizontal="center" vertical="center" wrapText="1"/>
    </xf>
    <xf numFmtId="0" fontId="52" fillId="9" borderId="25" xfId="0" applyFont="1" applyFill="1" applyBorder="1" applyAlignment="1">
      <alignment horizontal="center" vertical="center" wrapText="1"/>
    </xf>
    <xf numFmtId="0" fontId="52" fillId="9" borderId="27" xfId="0" applyFont="1" applyFill="1" applyBorder="1" applyAlignment="1">
      <alignment horizontal="center" vertical="center" wrapText="1"/>
    </xf>
    <xf numFmtId="0" fontId="52" fillId="9" borderId="24" xfId="0" applyFont="1" applyFill="1" applyBorder="1" applyAlignment="1">
      <alignment horizontal="center" vertical="center" wrapText="1"/>
    </xf>
    <xf numFmtId="0" fontId="52" fillId="9" borderId="28" xfId="0" applyFont="1" applyFill="1" applyBorder="1" applyAlignment="1">
      <alignment horizontal="center" vertical="center" wrapText="1"/>
    </xf>
    <xf numFmtId="0" fontId="52" fillId="9" borderId="29" xfId="0" applyFont="1" applyFill="1" applyBorder="1" applyAlignment="1">
      <alignment horizontal="center" vertical="center" wrapText="1"/>
    </xf>
    <xf numFmtId="165" fontId="50" fillId="23" borderId="11" xfId="0" applyNumberFormat="1" applyFont="1" applyFill="1" applyBorder="1" applyAlignment="1">
      <alignment horizontal="center" vertical="center"/>
    </xf>
    <xf numFmtId="165" fontId="50" fillId="23" borderId="12" xfId="0" applyNumberFormat="1" applyFont="1" applyFill="1" applyBorder="1" applyAlignment="1">
      <alignment horizontal="center" vertical="center"/>
    </xf>
    <xf numFmtId="165" fontId="50" fillId="23" borderId="27" xfId="0" applyNumberFormat="1" applyFont="1" applyFill="1" applyBorder="1" applyAlignment="1">
      <alignment horizontal="center" vertical="center"/>
    </xf>
    <xf numFmtId="165" fontId="50" fillId="23" borderId="0" xfId="0" applyNumberFormat="1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/>
    </xf>
    <xf numFmtId="0" fontId="11" fillId="11" borderId="30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17" fillId="12" borderId="49" xfId="0" applyFont="1" applyFill="1" applyBorder="1" applyAlignment="1">
      <alignment horizontal="center" vertical="center"/>
    </xf>
    <xf numFmtId="0" fontId="10" fillId="12" borderId="31" xfId="0" applyFont="1" applyFill="1" applyBorder="1" applyAlignment="1">
      <alignment horizontal="center" vertical="center"/>
    </xf>
    <xf numFmtId="0" fontId="10" fillId="12" borderId="36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11" fillId="12" borderId="30" xfId="0" applyFont="1" applyFill="1" applyBorder="1" applyAlignment="1">
      <alignment horizontal="center" vertical="center"/>
    </xf>
    <xf numFmtId="0" fontId="12" fillId="13" borderId="18" xfId="0" applyFont="1" applyFill="1" applyBorder="1" applyAlignment="1">
      <alignment horizontal="center" vertical="center"/>
    </xf>
    <xf numFmtId="0" fontId="12" fillId="13" borderId="35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/>
    </xf>
    <xf numFmtId="0" fontId="16" fillId="10" borderId="30" xfId="0" applyFont="1" applyFill="1" applyBorder="1" applyAlignment="1">
      <alignment horizontal="center" vertical="center"/>
    </xf>
    <xf numFmtId="0" fontId="17" fillId="12" borderId="64" xfId="0" applyFont="1" applyFill="1" applyBorder="1" applyAlignment="1">
      <alignment horizontal="center" vertical="center"/>
    </xf>
    <xf numFmtId="0" fontId="17" fillId="12" borderId="67" xfId="0" applyFont="1" applyFill="1" applyBorder="1" applyAlignment="1">
      <alignment horizontal="center" vertical="center"/>
    </xf>
    <xf numFmtId="0" fontId="12" fillId="12" borderId="18" xfId="0" applyFont="1" applyFill="1" applyBorder="1" applyAlignment="1">
      <alignment horizontal="center" vertical="center"/>
    </xf>
    <xf numFmtId="0" fontId="12" fillId="12" borderId="35" xfId="0" applyFont="1" applyFill="1" applyBorder="1" applyAlignment="1">
      <alignment horizontal="center" vertical="center"/>
    </xf>
    <xf numFmtId="0" fontId="12" fillId="12" borderId="64" xfId="0" applyFont="1" applyFill="1" applyBorder="1" applyAlignment="1">
      <alignment horizontal="center" vertical="center"/>
    </xf>
    <xf numFmtId="0" fontId="12" fillId="12" borderId="67" xfId="0" applyFont="1" applyFill="1" applyBorder="1" applyAlignment="1">
      <alignment horizontal="center" vertical="center"/>
    </xf>
    <xf numFmtId="0" fontId="12" fillId="13" borderId="64" xfId="0" applyFont="1" applyFill="1" applyBorder="1" applyAlignment="1">
      <alignment horizontal="center" vertical="center"/>
    </xf>
    <xf numFmtId="0" fontId="12" fillId="13" borderId="67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0" fontId="6" fillId="15" borderId="3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6" fillId="2" borderId="12" xfId="0" applyFont="1" applyFill="1" applyBorder="1" applyAlignment="1" applyProtection="1">
      <alignment horizontal="left" vertical="center" wrapText="1"/>
      <protection locked="0"/>
    </xf>
    <xf numFmtId="0" fontId="6" fillId="2" borderId="25" xfId="0" applyFont="1" applyFill="1" applyBorder="1" applyAlignment="1" applyProtection="1">
      <alignment horizontal="left" vertical="center" wrapText="1"/>
      <protection locked="0"/>
    </xf>
    <xf numFmtId="0" fontId="10" fillId="3" borderId="86" xfId="0" applyNumberFormat="1" applyFont="1" applyFill="1" applyBorder="1" applyAlignment="1" applyProtection="1">
      <alignment vertical="center"/>
      <protection locked="0"/>
    </xf>
    <xf numFmtId="0" fontId="10" fillId="3" borderId="87" xfId="0" applyNumberFormat="1" applyFont="1" applyFill="1" applyBorder="1" applyAlignment="1" applyProtection="1">
      <alignment vertical="center"/>
      <protection locked="0"/>
    </xf>
    <xf numFmtId="0" fontId="10" fillId="3" borderId="37" xfId="0" applyNumberFormat="1" applyFont="1" applyFill="1" applyBorder="1" applyAlignment="1" applyProtection="1">
      <alignment vertical="center"/>
      <protection locked="0"/>
    </xf>
    <xf numFmtId="0" fontId="6" fillId="19" borderId="55" xfId="0" applyFont="1" applyFill="1" applyBorder="1" applyAlignment="1" applyProtection="1">
      <alignment horizontal="center" vertical="center" wrapText="1"/>
      <protection locked="0"/>
    </xf>
    <xf numFmtId="0" fontId="6" fillId="20" borderId="55" xfId="0" applyFont="1" applyFill="1" applyBorder="1" applyAlignment="1" applyProtection="1">
      <alignment horizontal="center" vertical="center" wrapText="1"/>
      <protection locked="0"/>
    </xf>
    <xf numFmtId="0" fontId="6" fillId="21" borderId="55" xfId="0" applyFont="1" applyFill="1" applyBorder="1" applyAlignment="1" applyProtection="1">
      <alignment horizontal="center" vertical="center" wrapText="1"/>
      <protection locked="0"/>
    </xf>
    <xf numFmtId="0" fontId="6" fillId="16" borderId="55" xfId="0" applyFont="1" applyFill="1" applyBorder="1" applyAlignment="1" applyProtection="1">
      <alignment horizontal="center" vertical="center" wrapText="1"/>
      <protection locked="0"/>
    </xf>
    <xf numFmtId="0" fontId="6" fillId="22" borderId="55" xfId="0" applyFont="1" applyFill="1" applyBorder="1" applyAlignment="1" applyProtection="1">
      <alignment horizontal="center" vertical="center" wrapText="1"/>
      <protection locked="0"/>
    </xf>
    <xf numFmtId="0" fontId="6" fillId="15" borderId="55" xfId="0" applyFont="1" applyFill="1" applyBorder="1" applyAlignment="1" applyProtection="1">
      <alignment horizontal="center" vertical="center" wrapText="1"/>
      <protection locked="0"/>
    </xf>
    <xf numFmtId="0" fontId="6" fillId="17" borderId="55" xfId="0" applyFont="1" applyFill="1" applyBorder="1" applyAlignment="1" applyProtection="1">
      <alignment horizontal="center" vertical="center" wrapText="1"/>
      <protection locked="0"/>
    </xf>
    <xf numFmtId="0" fontId="6" fillId="17" borderId="5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D5E6FF"/>
      <color rgb="FFC9FFC9"/>
      <color rgb="FF9900CC"/>
      <color rgb="FFDDD9C4"/>
      <color rgb="FFB2B2B2"/>
      <color rgb="FF0000FF"/>
      <color rgb="FFF4D5FF"/>
      <color rgb="FFFFD1D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DEPENDENT VARIABLE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5992722096178655"/>
          <c:y val="2.7146489501312335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'DATA, GRAPHS &amp; STATISTICS'!$P$1:$P$2</c:f>
              <c:strCache>
                <c:ptCount val="1"/>
                <c:pt idx="0">
                  <c:v>Independent (X) Variable (units)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pattFill prst="wdDnDiag">
                <a:fgClr>
                  <a:srgbClr val="FF0000"/>
                </a:fgClr>
                <a:bgClr>
                  <a:schemeClr val="tx1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366-4A72-AF3C-F5C35D8E0DF7}"/>
              </c:ext>
            </c:extLst>
          </c:dPt>
          <c:dPt>
            <c:idx val="1"/>
            <c:bubble3D val="0"/>
            <c:spPr>
              <a:pattFill prst="lgGrid">
                <a:fgClr>
                  <a:schemeClr val="tx1"/>
                </a:fgClr>
                <a:bgClr>
                  <a:srgbClr val="009900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366-4A72-AF3C-F5C35D8E0DF7}"/>
              </c:ext>
            </c:extLst>
          </c:dPt>
          <c:dPt>
            <c:idx val="2"/>
            <c:bubble3D val="0"/>
            <c:spPr>
              <a:pattFill prst="solidDmnd">
                <a:fgClr>
                  <a:schemeClr val="tx1"/>
                </a:fgClr>
                <a:bgClr>
                  <a:srgbClr val="0000FF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366-4A72-AF3C-F5C35D8E0DF7}"/>
              </c:ext>
            </c:extLst>
          </c:dPt>
          <c:dPt>
            <c:idx val="3"/>
            <c:bubble3D val="0"/>
            <c:spPr>
              <a:pattFill prst="divot">
                <a:fgClr>
                  <a:schemeClr val="tx1"/>
                </a:fgClr>
                <a:bgClr>
                  <a:srgbClr val="9900FF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366-4A72-AF3C-F5C35D8E0DF7}"/>
              </c:ext>
            </c:extLst>
          </c:dPt>
          <c:dLbls>
            <c:numFmt formatCode="General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200" b="1">
                    <a:latin typeface="Arial Narrow" panose="020B0606020202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'DATA, GRAPHS &amp; STATISTICS'!$P$3:$P$6</c:f>
              <c:strCache>
                <c:ptCount val="4"/>
                <c:pt idx="0">
                  <c:v>Control</c:v>
                </c:pt>
                <c:pt idx="1">
                  <c:v>Experiment Group 1</c:v>
                </c:pt>
                <c:pt idx="2">
                  <c:v>Experiment Group 2</c:v>
                </c:pt>
                <c:pt idx="3">
                  <c:v>Experiment Group 3</c:v>
                </c:pt>
              </c:strCache>
            </c:strRef>
          </c:cat>
          <c:val>
            <c:numRef>
              <c:f>'DATA, GRAPHS &amp; STATISTICS'!$AW$3:$AW$6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366-4A72-AF3C-F5C35D8E0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DEPENDENT VARIABLE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7400878867414299"/>
          <c:y val="1.7676767676767676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STATISTICS'!$AW$1:$AW$2</c:f>
              <c:strCache>
                <c:ptCount val="1"/>
                <c:pt idx="0">
                  <c:v>Mean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rgbClr val="FF0000"/>
                </a:fgClr>
                <a:bgClr>
                  <a:schemeClr val="tx1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EB-4820-902A-6ED6DC218CAB}"/>
              </c:ext>
            </c:extLst>
          </c:dPt>
          <c:dPt>
            <c:idx val="1"/>
            <c:invertIfNegative val="0"/>
            <c:bubble3D val="0"/>
            <c:spPr>
              <a:pattFill prst="lgGrid">
                <a:fgClr>
                  <a:schemeClr val="tx1"/>
                </a:fgClr>
                <a:bgClr>
                  <a:srgbClr val="009900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EB-4820-902A-6ED6DC218CAB}"/>
              </c:ext>
            </c:extLst>
          </c:dPt>
          <c:dPt>
            <c:idx val="2"/>
            <c:invertIfNegative val="0"/>
            <c:bubble3D val="0"/>
            <c:spPr>
              <a:pattFill prst="solidDmnd">
                <a:fgClr>
                  <a:schemeClr val="tx1"/>
                </a:fgClr>
                <a:bgClr>
                  <a:srgbClr val="00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EB-4820-902A-6ED6DC218CAB}"/>
              </c:ext>
            </c:extLst>
          </c:dPt>
          <c:dPt>
            <c:idx val="3"/>
            <c:invertIfNegative val="0"/>
            <c:bubble3D val="0"/>
            <c:spPr>
              <a:pattFill prst="divot">
                <a:fgClr>
                  <a:schemeClr val="tx1"/>
                </a:fgClr>
                <a:bgClr>
                  <a:srgbClr val="99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AEB-4820-902A-6ED6DC218CAB}"/>
              </c:ext>
            </c:extLst>
          </c:dPt>
          <c:dLbls>
            <c:spPr>
              <a:solidFill>
                <a:schemeClr val="bg1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200" b="1">
                    <a:latin typeface="Arial Narrow" panose="020B0606020202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minus>
            <c:spPr>
              <a:ln w="31750">
                <a:solidFill>
                  <a:srgbClr val="FF0000"/>
                </a:solidFill>
                <a:headEnd w="lg" len="lg"/>
                <a:tailEnd w="lg" len="lg"/>
              </a:ln>
            </c:spPr>
          </c:errBars>
          <c:cat>
            <c:strRef>
              <c:f>'DATA, GRAPHS &amp; STATISTICS'!$P$3:$P$6</c:f>
              <c:strCache>
                <c:ptCount val="4"/>
                <c:pt idx="0">
                  <c:v>Control</c:v>
                </c:pt>
                <c:pt idx="1">
                  <c:v>Experiment Group 1</c:v>
                </c:pt>
                <c:pt idx="2">
                  <c:v>Experiment Group 2</c:v>
                </c:pt>
                <c:pt idx="3">
                  <c:v>Experiment Group 3</c:v>
                </c:pt>
              </c:strCache>
            </c:strRef>
          </c:cat>
          <c:val>
            <c:numRef>
              <c:f>'DATA, GRAPHS &amp; STATISTICS'!$AW$3:$AW$6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AEB-4820-902A-6ED6DC218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339264"/>
        <c:axId val="51341184"/>
      </c:barChart>
      <c:catAx>
        <c:axId val="51339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3455352863500758"/>
              <c:y val="0.92703275371828509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51341184"/>
        <c:crosses val="autoZero"/>
        <c:auto val="1"/>
        <c:lblAlgn val="ctr"/>
        <c:lblOffset val="100"/>
        <c:noMultiLvlLbl val="0"/>
      </c:catAx>
      <c:valAx>
        <c:axId val="51341184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tx1"/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 (Y) VARIABLE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51339264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 VARIABLE vs DEPENDENT</a:t>
            </a:r>
            <a:r>
              <a:rPr lang="en-US" sz="1400" baseline="0">
                <a:latin typeface="Arial Narrow" panose="020B0606020202030204" pitchFamily="34" charset="0"/>
              </a:rPr>
              <a:t> VARIABLE</a:t>
            </a:r>
            <a:endParaRPr lang="en-US" sz="1400">
              <a:latin typeface="Arial Narrow" panose="020B0606020202030204" pitchFamily="34" charset="0"/>
            </a:endParaRPr>
          </a:p>
        </c:rich>
      </c:tx>
      <c:overlay val="0"/>
      <c:spPr>
        <a:solidFill>
          <a:srgbClr val="FFFF00"/>
        </a:solidFill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'DATA, GRAPHS &amp; STATISTICS'!$P$1:$P$2</c:f>
              <c:strCache>
                <c:ptCount val="1"/>
                <c:pt idx="0">
                  <c:v>Independent (X) Variable (units)</c:v>
                </c:pt>
              </c:strCache>
            </c:strRef>
          </c:tx>
          <c:spPr>
            <a:ln w="25400">
              <a:solidFill>
                <a:schemeClr val="tx1"/>
              </a:solidFill>
              <a:prstDash val="lgDash"/>
            </a:ln>
          </c:spPr>
          <c:marker>
            <c:symbol val="dash"/>
            <c:size val="9"/>
            <c:spPr>
              <a:solidFill>
                <a:schemeClr val="tx1"/>
              </a:solidFill>
              <a:ln w="15875"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minus>
            <c:spPr>
              <a:ln w="28575">
                <a:solidFill>
                  <a:srgbClr val="FF0000"/>
                </a:solidFill>
                <a:headEnd w="lg" len="lg"/>
                <a:tailEnd w="lg" len="lg"/>
              </a:ln>
            </c:spPr>
          </c:errBars>
          <c:cat>
            <c:strRef>
              <c:f>'DATA, GRAPHS &amp; STATISTICS'!$P$3:$P$6</c:f>
              <c:strCache>
                <c:ptCount val="4"/>
                <c:pt idx="0">
                  <c:v>Control</c:v>
                </c:pt>
                <c:pt idx="1">
                  <c:v>Experiment Group 1</c:v>
                </c:pt>
                <c:pt idx="2">
                  <c:v>Experiment Group 2</c:v>
                </c:pt>
                <c:pt idx="3">
                  <c:v>Experiment Group 3</c:v>
                </c:pt>
              </c:strCache>
            </c:strRef>
          </c:cat>
          <c:val>
            <c:numRef>
              <c:f>'DATA, GRAPHS &amp; STATISTICS'!$AW$3:$AW$6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FC0-4F05-A0FD-81CA7CCE3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74720"/>
        <c:axId val="51376896"/>
      </c:lineChart>
      <c:catAx>
        <c:axId val="51374720"/>
        <c:scaling>
          <c:orientation val="minMax"/>
        </c:scaling>
        <c:delete val="0"/>
        <c:axPos val="b"/>
        <c:majorGridlines>
          <c:spPr>
            <a:ln>
              <a:solidFill>
                <a:schemeClr val="tx1"/>
              </a:solidFill>
            </a:ln>
          </c:spPr>
        </c:majorGridlines>
        <c:minorGridlines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30049877663597135"/>
              <c:y val="0.92261373578302708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51376896"/>
        <c:crosses val="autoZero"/>
        <c:auto val="1"/>
        <c:lblAlgn val="ctr"/>
        <c:lblOffset val="100"/>
        <c:noMultiLvlLbl val="0"/>
      </c:catAx>
      <c:valAx>
        <c:axId val="51376896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/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(Y)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0202020202020204E-2"/>
              <c:y val="0.27130358705161856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51374720"/>
        <c:crosses val="autoZero"/>
        <c:crossBetween val="midCat"/>
      </c:valAx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 VARIABLE vs DEPENDENT VARIABLE</a:t>
            </a:r>
          </a:p>
        </c:rich>
      </c:tx>
      <c:layout/>
      <c:overlay val="0"/>
      <c:spPr>
        <a:solidFill>
          <a:srgbClr val="FFFF00"/>
        </a:solidFill>
      </c:sp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'DATA, GRAPHS &amp; STATISTICS'!$K$13:$K$14</c:f>
              <c:strCache>
                <c:ptCount val="1"/>
                <c:pt idx="0">
                  <c:v>Dependent (Y) Variable (units)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tx1">
                  <a:alpha val="15000"/>
                </a:schemeClr>
              </a:solidFill>
              <a:ln>
                <a:solidFill>
                  <a:schemeClr val="tx1"/>
                </a:solidFill>
              </a:ln>
            </c:spPr>
          </c:marker>
          <c:trendline>
            <c:spPr>
              <a:ln w="25400">
                <a:solidFill>
                  <a:schemeClr val="tx1"/>
                </a:solidFill>
                <a:prstDash val="lgDash"/>
              </a:ln>
            </c:spPr>
            <c:trendlineType val="linear"/>
            <c:dispRSqr val="1"/>
            <c:dispEq val="1"/>
            <c:trendlineLbl>
              <c:layout>
                <c:manualLayout>
                  <c:x val="0.10548725062472933"/>
                  <c:y val="0.25814071074088329"/>
                </c:manualLayout>
              </c:layout>
              <c:numFmt formatCode="General" sourceLinked="0"/>
              <c:spPr>
                <a:solidFill>
                  <a:schemeClr val="bg1"/>
                </a:solidFill>
                <a:ln>
                  <a:solidFill>
                    <a:schemeClr val="tx1">
                      <a:shade val="95000"/>
                      <a:satMod val="105000"/>
                    </a:schemeClr>
                  </a:solidFill>
                </a:ln>
              </c:spPr>
              <c:txPr>
                <a:bodyPr/>
                <a:lstStyle/>
                <a:p>
                  <a:pPr>
                    <a:defRPr sz="1200" b="1">
                      <a:latin typeface="Arial Narrow" panose="020B0606020202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'DATA, GRAPHS &amp; STATISTICS'!$J$15:$J$142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xVal>
          <c:yVal>
            <c:numRef>
              <c:f>'DATA, GRAPHS &amp; STATISTICS'!$K$15:$K$142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87-48D0-A4C8-F6D1E4C8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020224"/>
        <c:axId val="82030592"/>
      </c:scatterChart>
      <c:valAx>
        <c:axId val="82020224"/>
        <c:scaling>
          <c:orientation val="minMax"/>
        </c:scaling>
        <c:delete val="0"/>
        <c:axPos val="b"/>
        <c:majorGridlines>
          <c:spPr>
            <a:ln>
              <a:solidFill>
                <a:schemeClr val="tx1"/>
              </a:solidFill>
            </a:ln>
          </c:spPr>
        </c:majorGridlines>
        <c:minorGridlines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 (X) VARIABLE (units)</a:t>
                </a:r>
              </a:p>
            </c:rich>
          </c:tx>
          <c:layout/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030592"/>
        <c:crosses val="autoZero"/>
        <c:crossBetween val="midCat"/>
      </c:valAx>
      <c:valAx>
        <c:axId val="82030592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/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 (Y) VARIABLE (units)</a:t>
                </a:r>
              </a:p>
            </c:rich>
          </c:tx>
          <c:layout/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020224"/>
        <c:crosses val="autoZero"/>
        <c:crossBetween val="midCat"/>
      </c:valAx>
    </c:plotArea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RESIDUAL DEPENDENT VALUE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5145764367563375"/>
          <c:y val="1.5151515151515152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'DATA, GRAPHS &amp; STATISTICS'!$M$13</c:f>
              <c:strCache>
                <c:ptCount val="1"/>
                <c:pt idx="0">
                  <c:v>Residual (Y) Value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tx1">
                  <a:alpha val="15000"/>
                </a:schemeClr>
              </a:solidFill>
            </c:spPr>
          </c:marker>
          <c:xVal>
            <c:numRef>
              <c:f>'DATA, GRAPHS &amp; STATISTICS'!$J$15:$J$142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xVal>
          <c:yVal>
            <c:numRef>
              <c:f>'DATA, GRAPHS &amp; STATISTICS'!$M$15:$M$142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07D-46CD-A982-6027409AF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675968"/>
        <c:axId val="78678272"/>
      </c:scatterChart>
      <c:valAx>
        <c:axId val="7867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29020753446711356"/>
              <c:y val="0.9477812696417347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78678272"/>
        <c:crosses val="autoZero"/>
        <c:crossBetween val="midCat"/>
      </c:valAx>
      <c:valAx>
        <c:axId val="786782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RESIDUAL</a:t>
                </a:r>
                <a:r>
                  <a:rPr lang="en-US" sz="1200" baseline="0">
                    <a:latin typeface="Arial Narrow" panose="020B0606020202030204" pitchFamily="34" charset="0"/>
                  </a:rPr>
                  <a:t> DEPENDENT (Y) VALUE (uits)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/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78675968"/>
        <c:crosses val="autoZero"/>
        <c:crossBetween val="midCat"/>
      </c:valAx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solidFill>
          <a:srgbClr val="FFFF00"/>
        </a:solidFill>
      </c:spPr>
      <c:txPr>
        <a:bodyPr/>
        <a:lstStyle/>
        <a:p>
          <a:pPr>
            <a:defRPr sz="1400">
              <a:latin typeface="Arial Narrow" panose="020B060602020203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'DATA, GRAPHS &amp; STATISTICS'!$P$3</c:f>
              <c:strCache>
                <c:ptCount val="1"/>
                <c:pt idx="0">
                  <c:v>Control</c:v>
                </c:pt>
              </c:strCache>
            </c:strRef>
          </c:tx>
          <c:spPr>
            <a:noFill/>
          </c:spPr>
          <c:invertIfNegative val="0"/>
          <c:val>
            <c:numRef>
              <c:f>('DATA, GRAPHS &amp; STATISTICS'!$AF$267,'DATA, GRAPHS &amp; STATISTICS'!$AH$267,'DATA, GRAPHS &amp; STATISTICS'!$AJ$267,'DATA, GRAPHS &amp; STATISTICS'!$AL$267)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27-491D-A1B0-82CB0E3C4757}"/>
            </c:ext>
          </c:extLst>
        </c:ser>
        <c:ser>
          <c:idx val="1"/>
          <c:order val="1"/>
          <c:tx>
            <c:strRef>
              <c:f>'DATA, GRAPHS &amp; STATISTICS'!$P$4</c:f>
              <c:strCache>
                <c:ptCount val="1"/>
                <c:pt idx="0">
                  <c:v>Experiment Group 1</c:v>
                </c:pt>
              </c:strCache>
            </c:strRef>
          </c:tx>
          <c:spPr>
            <a:noFill/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('DATA, GRAPHS &amp; STATISTICS'!$AF$268,'DATA, GRAPHS &amp; STATISTICS'!$AH$268,'DATA, GRAPHS &amp; STATISTICS'!$AJ$268,'DATA, GRAPHS &amp; STATISTICS'!$AL$268)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minus>
            <c:spPr>
              <a:ln w="31750">
                <a:solidFill>
                  <a:srgbClr val="FF0000"/>
                </a:solidFill>
              </a:ln>
            </c:spPr>
          </c:errBars>
          <c:val>
            <c:numRef>
              <c:f>('DATA, GRAPHS &amp; STATISTICS'!$AF$268,'DATA, GRAPHS &amp; STATISTICS'!$AH$268,'DATA, GRAPHS &amp; STATISTICS'!$AJ$268,'DATA, GRAPHS &amp; STATISTICS'!$AL$268)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27-491D-A1B0-82CB0E3C4757}"/>
            </c:ext>
          </c:extLst>
        </c:ser>
        <c:ser>
          <c:idx val="2"/>
          <c:order val="2"/>
          <c:tx>
            <c:strRef>
              <c:f>'DATA, GRAPHS &amp; STATISTICS'!$P$5</c:f>
              <c:strCache>
                <c:ptCount val="1"/>
                <c:pt idx="0">
                  <c:v>Experiment Group 2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D27-491D-A1B0-82CB0E3C4757}"/>
              </c:ext>
            </c:extLst>
          </c:dPt>
          <c:dPt>
            <c:idx val="1"/>
            <c:invertIfNegative val="0"/>
            <c:bubble3D val="0"/>
            <c:spPr>
              <a:solidFill>
                <a:srgbClr val="00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D27-491D-A1B0-82CB0E3C4757}"/>
              </c:ext>
            </c:extLst>
          </c:dPt>
          <c:dPt>
            <c:idx val="2"/>
            <c:invertIfNegative val="0"/>
            <c:bubble3D val="0"/>
            <c:spPr>
              <a:solidFill>
                <a:srgbClr val="0099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D27-491D-A1B0-82CB0E3C4757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D27-491D-A1B0-82CB0E3C4757}"/>
              </c:ext>
            </c:extLst>
          </c:dPt>
          <c:val>
            <c:numRef>
              <c:f>('DATA, GRAPHS &amp; STATISTICS'!$AF$269,'DATA, GRAPHS &amp; STATISTICS'!$AH$269,'DATA, GRAPHS &amp; STATISTICS'!$AJ$269,'DATA, GRAPHS &amp; STATISTICS'!$AL$269)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D27-491D-A1B0-82CB0E3C4757}"/>
            </c:ext>
          </c:extLst>
        </c:ser>
        <c:ser>
          <c:idx val="3"/>
          <c:order val="3"/>
          <c:tx>
            <c:strRef>
              <c:f>'DATA, GRAPHS &amp; STATISTICS'!$P$6</c:f>
              <c:strCache>
                <c:ptCount val="1"/>
                <c:pt idx="0">
                  <c:v>Experiment Group 3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DD27-491D-A1B0-82CB0E3C4757}"/>
              </c:ext>
            </c:extLst>
          </c:dPt>
          <c:dPt>
            <c:idx val="1"/>
            <c:invertIfNegative val="0"/>
            <c:bubble3D val="0"/>
            <c:spPr>
              <a:solidFill>
                <a:srgbClr val="00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DD27-491D-A1B0-82CB0E3C4757}"/>
              </c:ext>
            </c:extLst>
          </c:dPt>
          <c:dPt>
            <c:idx val="2"/>
            <c:invertIfNegative val="0"/>
            <c:bubble3D val="0"/>
            <c:spPr>
              <a:solidFill>
                <a:srgbClr val="0099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DD27-491D-A1B0-82CB0E3C4757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DD27-491D-A1B0-82CB0E3C4757}"/>
              </c:ext>
            </c:extLst>
          </c:dPt>
          <c:errBars>
            <c:errBarType val="plus"/>
            <c:errValType val="cust"/>
            <c:noEndCap val="0"/>
            <c:plus>
              <c:numRef>
                <c:f>('DATA, GRAPHS &amp; STATISTICS'!$AF$271,'DATA, GRAPHS &amp; STATISTICS'!$AH$271,'DATA, GRAPHS &amp; STATISTICS'!$AJ$271,'DATA, GRAPHS &amp; STATISTICS'!$AL$271)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31750">
                <a:solidFill>
                  <a:srgbClr val="FF0000"/>
                </a:solidFill>
              </a:ln>
            </c:spPr>
          </c:errBars>
          <c:val>
            <c:numRef>
              <c:f>('DATA, GRAPHS &amp; STATISTICS'!$AF$270,'DATA, GRAPHS &amp; STATISTICS'!$AH$270,'DATA, GRAPHS &amp; STATISTICS'!$AJ$270,'DATA, GRAPHS &amp; STATISTICS'!$AL$270)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DD27-491D-A1B0-82CB0E3C4757}"/>
            </c:ext>
          </c:extLst>
        </c:ser>
        <c:ser>
          <c:idx val="4"/>
          <c:order val="4"/>
          <c:spPr>
            <a:noFill/>
          </c:spPr>
          <c:invertIfNegative val="0"/>
          <c:val>
            <c:numRef>
              <c:f>('DATA, GRAPHS &amp; STATISTICS'!$AF$271,'DATA, GRAPHS &amp; STATISTICS'!$AH$271,'DATA, GRAPHS &amp; STATISTICS'!$AJ$271,'DATA, GRAPHS &amp; STATISTICS'!$AL$271)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DD27-491D-A1B0-82CB0E3C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2152064"/>
        <c:axId val="82162048"/>
      </c:barChart>
      <c:catAx>
        <c:axId val="82152064"/>
        <c:scaling>
          <c:orientation val="minMax"/>
        </c:scaling>
        <c:delete val="1"/>
        <c:axPos val="l"/>
        <c:majorTickMark val="out"/>
        <c:minorTickMark val="none"/>
        <c:tickLblPos val="nextTo"/>
        <c:crossAx val="82162048"/>
        <c:crosses val="autoZero"/>
        <c:auto val="1"/>
        <c:lblAlgn val="ctr"/>
        <c:lblOffset val="100"/>
        <c:noMultiLvlLbl val="0"/>
      </c:catAx>
      <c:valAx>
        <c:axId val="82162048"/>
        <c:scaling>
          <c:orientation val="minMax"/>
        </c:scaling>
        <c:delete val="0"/>
        <c:axPos val="b"/>
        <c:majorGridlines>
          <c:spPr>
            <a:ln w="19050">
              <a:solidFill>
                <a:schemeClr val="tx1">
                  <a:shade val="95000"/>
                  <a:satMod val="105000"/>
                </a:schemeClr>
              </a:solidFill>
            </a:ln>
          </c:spPr>
        </c:majorGridlines>
        <c:minorGridlines>
          <c:spPr>
            <a:ln>
              <a:solidFill>
                <a:schemeClr val="tx1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(Y)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34737523911206014"/>
              <c:y val="0.92004620516185476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 w="19050"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152064"/>
        <c:crosses val="autoZero"/>
        <c:crossBetween val="between"/>
      </c:valAx>
    </c:plotArea>
    <c:legend>
      <c:legendPos val="t"/>
      <c:legendEntry>
        <c:idx val="0"/>
        <c:txPr>
          <a:bodyPr/>
          <a:lstStyle/>
          <a:p>
            <a:pPr>
              <a:defRPr sz="1400" b="1">
                <a:solidFill>
                  <a:srgbClr val="FF0000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400" b="1">
                <a:solidFill>
                  <a:srgbClr val="009900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400" b="1">
                <a:solidFill>
                  <a:srgbClr val="0000FF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1400" b="1">
                <a:solidFill>
                  <a:srgbClr val="9900FF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4"/>
        <c:delete val="1"/>
      </c:legendEntry>
      <c:overlay val="0"/>
      <c:txPr>
        <a:bodyPr/>
        <a:lstStyle/>
        <a:p>
          <a:pPr>
            <a:defRPr sz="1400" b="1">
              <a:latin typeface="Arial Narrow" panose="020B0606020202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68515196738159"/>
          <c:y val="1.4246140782157999E-2"/>
        </c:manualLayout>
      </c:layout>
      <c:overlay val="0"/>
      <c:spPr>
        <a:solidFill>
          <a:srgbClr val="FFFF00"/>
        </a:solidFill>
      </c:spPr>
      <c:txPr>
        <a:bodyPr/>
        <a:lstStyle/>
        <a:p>
          <a:pPr>
            <a:defRPr sz="1400">
              <a:latin typeface="Arial Narrow" panose="020B0606020202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42869641294838"/>
          <c:y val="9.1155253320607643E-2"/>
          <c:w val="0.80298576314324333"/>
          <c:h val="0.714703133699196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'DATA, GRAPHS &amp; STATISTICS'!$P$3</c:f>
              <c:strCache>
                <c:ptCount val="1"/>
                <c:pt idx="0">
                  <c:v>Control</c:v>
                </c:pt>
              </c:strCache>
            </c:strRef>
          </c:tx>
          <c:spPr>
            <a:noFill/>
          </c:spPr>
          <c:invertIfNegative val="0"/>
          <c:val>
            <c:numRef>
              <c:f>('DATA, GRAPHS &amp; STATISTICS'!$AE$233,'DATA, GRAPHS &amp; STATISTICS'!$AG$233,'DATA, GRAPHS &amp; STATISTICS'!$AI$233,'DATA, GRAPHS &amp; STATISTICS'!$AK$233)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65-418F-B86A-2334E1AB83EA}"/>
            </c:ext>
          </c:extLst>
        </c:ser>
        <c:ser>
          <c:idx val="1"/>
          <c:order val="1"/>
          <c:tx>
            <c:strRef>
              <c:f>'DATA, GRAPHS &amp; STATISTICS'!$P$4</c:f>
              <c:strCache>
                <c:ptCount val="1"/>
                <c:pt idx="0">
                  <c:v>Experiment Group 1</c:v>
                </c:pt>
              </c:strCache>
            </c:strRef>
          </c:tx>
          <c:spPr>
            <a:noFill/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('DATA, GRAPHS &amp; STATISTICS'!$AE$234,'DATA, GRAPHS &amp; STATISTICS'!$AG$234,'DATA, GRAPHS &amp; STATISTICS'!$AI$234,'DATA, GRAPHS &amp; STATISTICS'!$AK$234)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minus>
            <c:spPr>
              <a:ln w="31750">
                <a:solidFill>
                  <a:srgbClr val="FF0000"/>
                </a:solidFill>
              </a:ln>
            </c:spPr>
          </c:errBars>
          <c:val>
            <c:numRef>
              <c:f>('DATA, GRAPHS &amp; STATISTICS'!$AE$234,'DATA, GRAPHS &amp; STATISTICS'!$AG$234,'DATA, GRAPHS &amp; STATISTICS'!$AI$234,'DATA, GRAPHS &amp; STATISTICS'!$AK$234)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E65-418F-B86A-2334E1AB83EA}"/>
            </c:ext>
          </c:extLst>
        </c:ser>
        <c:ser>
          <c:idx val="2"/>
          <c:order val="2"/>
          <c:tx>
            <c:strRef>
              <c:f>'DATA, GRAPHS &amp; STATISTICS'!$P$5</c:f>
              <c:strCache>
                <c:ptCount val="1"/>
                <c:pt idx="0">
                  <c:v>Experiment Group 2</c:v>
                </c:pt>
              </c:strCache>
            </c:strRef>
          </c:tx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E65-418F-B86A-2334E1AB83EA}"/>
              </c:ext>
            </c:extLst>
          </c:dPt>
          <c:dPt>
            <c:idx val="1"/>
            <c:invertIfNegative val="0"/>
            <c:bubble3D val="0"/>
            <c:spPr>
              <a:solidFill>
                <a:srgbClr val="0099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E65-418F-B86A-2334E1AB83EA}"/>
              </c:ext>
            </c:extLst>
          </c:dPt>
          <c:dPt>
            <c:idx val="2"/>
            <c:invertIfNegative val="0"/>
            <c:bubble3D val="0"/>
            <c:spPr>
              <a:solidFill>
                <a:srgbClr val="00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E65-418F-B86A-2334E1AB83EA}"/>
              </c:ext>
            </c:extLst>
          </c:dPt>
          <c:dPt>
            <c:idx val="3"/>
            <c:invertIfNegative val="0"/>
            <c:bubble3D val="0"/>
            <c:spPr>
              <a:solidFill>
                <a:srgbClr val="99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E65-418F-B86A-2334E1AB83EA}"/>
              </c:ext>
            </c:extLst>
          </c:dPt>
          <c:val>
            <c:numRef>
              <c:f>('DATA, GRAPHS &amp; STATISTICS'!$AE$235,'DATA, GRAPHS &amp; STATISTICS'!$AG$235,'DATA, GRAPHS &amp; STATISTICS'!$AI$235,'DATA, GRAPHS &amp; STATISTICS'!$AK$235)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CE65-418F-B86A-2334E1AB83EA}"/>
            </c:ext>
          </c:extLst>
        </c:ser>
        <c:ser>
          <c:idx val="3"/>
          <c:order val="3"/>
          <c:tx>
            <c:strRef>
              <c:f>'DATA, GRAPHS &amp; STATISTICS'!$P$6</c:f>
              <c:strCache>
                <c:ptCount val="1"/>
                <c:pt idx="0">
                  <c:v>Experiment Group 3</c:v>
                </c:pt>
              </c:strCache>
            </c:strRef>
          </c:tx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CE65-418F-B86A-2334E1AB83EA}"/>
              </c:ext>
            </c:extLst>
          </c:dPt>
          <c:dPt>
            <c:idx val="1"/>
            <c:invertIfNegative val="0"/>
            <c:bubble3D val="0"/>
            <c:spPr>
              <a:solidFill>
                <a:srgbClr val="009900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CE65-418F-B86A-2334E1AB83EA}"/>
              </c:ext>
            </c:extLst>
          </c:dPt>
          <c:dPt>
            <c:idx val="2"/>
            <c:invertIfNegative val="0"/>
            <c:bubble3D val="0"/>
            <c:spPr>
              <a:solidFill>
                <a:srgbClr val="00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CE65-418F-B86A-2334E1AB83EA}"/>
              </c:ext>
            </c:extLst>
          </c:dPt>
          <c:dPt>
            <c:idx val="3"/>
            <c:invertIfNegative val="0"/>
            <c:bubble3D val="0"/>
            <c:spPr>
              <a:solidFill>
                <a:srgbClr val="9900FF"/>
              </a:solidFill>
              <a:ln>
                <a:solidFill>
                  <a:schemeClr val="tx1">
                    <a:shade val="95000"/>
                    <a:satMod val="10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CE65-418F-B86A-2334E1AB83EA}"/>
              </c:ext>
            </c:extLst>
          </c:dPt>
          <c:errBars>
            <c:errBarType val="plus"/>
            <c:errValType val="cust"/>
            <c:noEndCap val="0"/>
            <c:plus>
              <c:numRef>
                <c:f>('DATA, GRAPHS &amp; STATISTICS'!$AE$237,'DATA, GRAPHS &amp; STATISTICS'!$AG$237,'DATA, GRAPHS &amp; STATISTICS'!$AI$237,'DATA, GRAPHS &amp; STATISTICS'!$AK$237)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31750">
                <a:solidFill>
                  <a:srgbClr val="FF0000"/>
                </a:solidFill>
                <a:headEnd type="none"/>
              </a:ln>
            </c:spPr>
          </c:errBars>
          <c:val>
            <c:numRef>
              <c:f>('DATA, GRAPHS &amp; STATISTICS'!$AE$236,'DATA, GRAPHS &amp; STATISTICS'!$AG$236,'DATA, GRAPHS &amp; STATISTICS'!$AI$236,'DATA, GRAPHS &amp; STATISTICS'!$AK$236)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CE65-418F-B86A-2334E1AB83EA}"/>
            </c:ext>
          </c:extLst>
        </c:ser>
        <c:ser>
          <c:idx val="4"/>
          <c:order val="4"/>
          <c:spPr>
            <a:noFill/>
          </c:spPr>
          <c:invertIfNegative val="0"/>
          <c:val>
            <c:numRef>
              <c:f>('DATA, GRAPHS &amp; STATISTICS'!$AE$237,'DATA, GRAPHS &amp; STATISTICS'!$AG$237,'DATA, GRAPHS &amp; STATISTICS'!$AI$237,'DATA, GRAPHS &amp; STATISTICS'!$AK$237)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CE65-418F-B86A-2334E1AB8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2103296"/>
        <c:axId val="82105472"/>
      </c:barChart>
      <c:catAx>
        <c:axId val="8210329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 (X) VARIABLE (units)</a:t>
                </a:r>
              </a:p>
            </c:rich>
          </c:tx>
          <c:layout>
            <c:manualLayout>
              <c:xMode val="edge"/>
              <c:yMode val="edge"/>
              <c:x val="0.28608896544181978"/>
              <c:y val="0.81848452537182848"/>
            </c:manualLayout>
          </c:layout>
          <c:overlay val="0"/>
        </c:title>
        <c:majorTickMark val="out"/>
        <c:minorTickMark val="none"/>
        <c:tickLblPos val="nextTo"/>
        <c:crossAx val="82105472"/>
        <c:crosses val="autoZero"/>
        <c:auto val="1"/>
        <c:lblAlgn val="ctr"/>
        <c:lblOffset val="100"/>
        <c:noMultiLvlLbl val="0"/>
      </c:catAx>
      <c:valAx>
        <c:axId val="82105472"/>
        <c:scaling>
          <c:orientation val="minMax"/>
        </c:scaling>
        <c:delete val="0"/>
        <c:axPos val="l"/>
        <c:majorGridlines>
          <c:spPr>
            <a:ln w="19050"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tx1"/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(Y) </a:t>
                </a:r>
                <a:r>
                  <a:rPr lang="en-US" sz="1200">
                    <a:latin typeface="Arial Narrow" panose="020B0606020202030204" pitchFamily="34" charset="0"/>
                  </a:rPr>
                  <a:t>(units)</a:t>
                </a:r>
              </a:p>
            </c:rich>
          </c:tx>
          <c:layout>
            <c:manualLayout>
              <c:xMode val="edge"/>
              <c:yMode val="edge"/>
              <c:x val="2.2727272727272728E-2"/>
              <c:y val="0.35889823431162021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 w="19050"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103296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200" b="1">
                <a:solidFill>
                  <a:srgbClr val="FF0000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 b="1">
                <a:solidFill>
                  <a:srgbClr val="009900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 b="1">
                <a:solidFill>
                  <a:srgbClr val="0000FF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1200" b="1">
                <a:solidFill>
                  <a:srgbClr val="9900FF"/>
                </a:solidFill>
                <a:latin typeface="Arial Narrow" panose="020B0606020202030204" pitchFamily="34" charset="0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8824338363954507"/>
          <c:y val="0.87580808080808081"/>
          <c:w val="0.79333634076990378"/>
          <c:h val="0.10651515151515152"/>
        </c:manualLayout>
      </c:layout>
      <c:overlay val="0"/>
      <c:txPr>
        <a:bodyPr/>
        <a:lstStyle/>
        <a:p>
          <a:pPr>
            <a:defRPr sz="1200" b="1">
              <a:latin typeface="Arial Narrow" panose="020B0606020202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</a:t>
            </a:r>
            <a:r>
              <a:rPr lang="en-US" sz="1400">
                <a:latin typeface="Arial Narrow" panose="020B0606020202030204" pitchFamily="34" charset="0"/>
              </a:rPr>
              <a:t>FREQUENCY</a:t>
            </a:r>
          </a:p>
        </c:rich>
      </c:tx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STATISTICS'!$AE$96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</c:spPr>
          <c:invertIfNegative val="0"/>
          <c:cat>
            <c:numRef>
              <c:f>'DATA, GRAPHS &amp; STATISTICS'!$AD$97:$AD$107</c:f>
              <c:numCache>
                <c:formatCode>0.000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</c:numCache>
            </c:numRef>
          </c:cat>
          <c:val>
            <c:numRef>
              <c:f>'DATA, GRAPHS &amp; STATISTICS'!$AE$97:$AE$102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CB3-4D04-B4D1-78BF59641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82530304"/>
        <c:axId val="82532224"/>
      </c:barChart>
      <c:catAx>
        <c:axId val="82530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</a:t>
                </a:r>
                <a:r>
                  <a:rPr lang="en-US" sz="1200">
                    <a:latin typeface="Arial Narrow" panose="020B0606020202030204" pitchFamily="34" charset="0"/>
                  </a:rPr>
                  <a:t>CATEGORY BINS</a:t>
                </a:r>
              </a:p>
            </c:rich>
          </c:tx>
          <c:layout>
            <c:manualLayout>
              <c:xMode val="edge"/>
              <c:yMode val="edge"/>
              <c:x val="0.25302092446777485"/>
              <c:y val="0.92718744531933506"/>
            </c:manualLayout>
          </c:layout>
          <c:overlay val="0"/>
          <c:spPr>
            <a:solidFill>
              <a:srgbClr val="FFFF00"/>
            </a:solidFill>
            <a:ln w="3175"/>
          </c:spPr>
        </c:title>
        <c:numFmt formatCode="0.000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532224"/>
        <c:crosses val="autoZero"/>
        <c:auto val="1"/>
        <c:lblAlgn val="ctr"/>
        <c:lblOffset val="100"/>
        <c:noMultiLvlLbl val="0"/>
      </c:catAx>
      <c:valAx>
        <c:axId val="82532224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tx1"/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FREQUENCY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3101789880431613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530304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FREQUENCY</a:t>
            </a:r>
            <a:endParaRPr lang="en-US" sz="1400">
              <a:latin typeface="Arial Narrow" panose="020B0606020202030204" pitchFamily="34" charset="0"/>
            </a:endParaRPr>
          </a:p>
        </c:rich>
      </c:tx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STATISTICS'!$AE$129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009900"/>
            </a:solidFill>
            <a:ln>
              <a:solidFill>
                <a:schemeClr val="bg1"/>
              </a:solidFill>
            </a:ln>
          </c:spPr>
          <c:invertIfNegative val="0"/>
          <c:cat>
            <c:numRef>
              <c:f>'DATA, GRAPHS &amp; STATISTICS'!$AD$130:$AD$140</c:f>
              <c:numCache>
                <c:formatCode>0.000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</c:numCache>
            </c:numRef>
          </c:cat>
          <c:val>
            <c:numRef>
              <c:f>'DATA, GRAPHS &amp; STATISTICS'!$AE$130:$AE$136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E1-465A-882B-B0412BE08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82581376"/>
        <c:axId val="82583552"/>
      </c:barChart>
      <c:catAx>
        <c:axId val="8258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 (X) VARIABLE CATEGEGORY</a:t>
                </a:r>
                <a:r>
                  <a:rPr lang="en-US" sz="1200" baseline="0">
                    <a:latin typeface="Arial Narrow" panose="020B0606020202030204" pitchFamily="34" charset="0"/>
                  </a:rPr>
                  <a:t> </a:t>
                </a:r>
                <a:r>
                  <a:rPr lang="en-US" sz="1200">
                    <a:latin typeface="Arial Narrow" panose="020B0606020202030204" pitchFamily="34" charset="0"/>
                  </a:rPr>
                  <a:t>BINS</a:t>
                </a:r>
              </a:p>
            </c:rich>
          </c:tx>
          <c:layout>
            <c:manualLayout>
              <c:xMode val="edge"/>
              <c:yMode val="edge"/>
              <c:x val="0.21015930300379118"/>
              <c:y val="0.93334689413823269"/>
            </c:manualLayout>
          </c:layout>
          <c:overlay val="0"/>
          <c:spPr>
            <a:solidFill>
              <a:srgbClr val="FFFF00"/>
            </a:solidFill>
            <a:ln w="0"/>
          </c:spPr>
        </c:title>
        <c:numFmt formatCode="0.000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583552"/>
        <c:crosses val="autoZero"/>
        <c:auto val="1"/>
        <c:lblAlgn val="ctr"/>
        <c:lblOffset val="100"/>
        <c:noMultiLvlLbl val="0"/>
      </c:catAx>
      <c:valAx>
        <c:axId val="825835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shade val="95000"/>
                  <a:satMod val="105000"/>
                </a:schemeClr>
              </a:solidFill>
            </a:ln>
          </c:spPr>
        </c:majorGridlines>
        <c:minorGridlines>
          <c:spPr>
            <a:ln>
              <a:solidFill>
                <a:schemeClr val="tx1">
                  <a:shade val="95000"/>
                  <a:satMod val="105000"/>
                </a:schemeClr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FREQUENCY</a:t>
                </a:r>
              </a:p>
            </c:rich>
          </c:tx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581376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 VARIABLE vs FREQUENCY</a:t>
            </a:r>
          </a:p>
        </c:rich>
      </c:tx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STATISTICS'!$AE$163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0000FF"/>
            </a:solidFill>
            <a:ln>
              <a:solidFill>
                <a:schemeClr val="bg1"/>
              </a:solidFill>
            </a:ln>
          </c:spPr>
          <c:invertIfNegative val="0"/>
          <c:cat>
            <c:numRef>
              <c:f>'DATA, GRAPHS &amp; STATISTICS'!$AD$164:$AD$174</c:f>
              <c:numCache>
                <c:formatCode>0.000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</c:numCache>
            </c:numRef>
          </c:cat>
          <c:val>
            <c:numRef>
              <c:f>'DATA, GRAPHS &amp; STATISTICS'!$AE$164:$AE$170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6D-4D3C-94C6-A1CC3D214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82596224"/>
        <c:axId val="82598144"/>
      </c:barChart>
      <c:catAx>
        <c:axId val="82596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 b="1" i="0" baseline="0">
                    <a:effectLst/>
                  </a:rPr>
                  <a:t>INDEPENDENT (X) VARIABLE CATEGORY BINS</a:t>
                </a:r>
                <a:endParaRPr lang="en-US" sz="12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9052083333333333"/>
              <c:y val="0.91661608705161846"/>
            </c:manualLayout>
          </c:layout>
          <c:overlay val="0"/>
          <c:spPr>
            <a:solidFill>
              <a:srgbClr val="FFFF00"/>
            </a:solidFill>
          </c:spPr>
        </c:title>
        <c:numFmt formatCode="0.000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598144"/>
        <c:crosses val="autoZero"/>
        <c:auto val="1"/>
        <c:lblAlgn val="ctr"/>
        <c:lblOffset val="100"/>
        <c:noMultiLvlLbl val="0"/>
      </c:catAx>
      <c:valAx>
        <c:axId val="82598144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shade val="95000"/>
                  <a:satMod val="105000"/>
                </a:schemeClr>
              </a:solidFill>
            </a:ln>
          </c:spPr>
        </c:majorGridlines>
        <c:minorGridlines>
          <c:spPr>
            <a:ln>
              <a:solidFill>
                <a:schemeClr val="tx1">
                  <a:shade val="95000"/>
                  <a:satMod val="105000"/>
                </a:schemeClr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FREQUENCY</a:t>
                </a:r>
              </a:p>
            </c:rich>
          </c:tx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596224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FREQUENCY</a:t>
            </a:r>
            <a:endParaRPr lang="en-US" sz="1400">
              <a:latin typeface="Arial Narrow" panose="020B0606020202030204" pitchFamily="34" charset="0"/>
            </a:endParaRPr>
          </a:p>
        </c:rich>
      </c:tx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STATISTICS'!$AE$196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9900FF"/>
            </a:solidFill>
            <a:ln>
              <a:solidFill>
                <a:schemeClr val="bg1"/>
              </a:solidFill>
            </a:ln>
          </c:spPr>
          <c:invertIfNegative val="0"/>
          <c:cat>
            <c:numRef>
              <c:f>'DATA, GRAPHS &amp; STATISTICS'!$AD$197:$AD$207</c:f>
              <c:numCache>
                <c:formatCode>0.000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</c:numCache>
            </c:numRef>
          </c:cat>
          <c:val>
            <c:numRef>
              <c:f>'DATA, GRAPHS &amp; STATISTICS'!$AE$197:$AE$203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563-40BA-8F6B-B3DFFCDD5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82983552"/>
        <c:axId val="82985728"/>
      </c:barChart>
      <c:catAx>
        <c:axId val="8298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 (X) VARIABLE CATEGORY BINS</a:t>
                </a:r>
              </a:p>
            </c:rich>
          </c:tx>
          <c:layout>
            <c:manualLayout>
              <c:xMode val="edge"/>
              <c:yMode val="edge"/>
              <c:x val="0.17561498655384158"/>
              <c:y val="0.92361033301191586"/>
            </c:manualLayout>
          </c:layout>
          <c:overlay val="0"/>
          <c:spPr>
            <a:solidFill>
              <a:srgbClr val="FFFF00"/>
            </a:solidFill>
          </c:spPr>
        </c:title>
        <c:numFmt formatCode="0.000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985728"/>
        <c:crosses val="autoZero"/>
        <c:auto val="1"/>
        <c:lblAlgn val="ctr"/>
        <c:lblOffset val="100"/>
        <c:noMultiLvlLbl val="0"/>
      </c:catAx>
      <c:valAx>
        <c:axId val="829857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shade val="95000"/>
                  <a:satMod val="105000"/>
                </a:schemeClr>
              </a:solidFill>
            </a:ln>
          </c:spPr>
        </c:majorGridlines>
        <c:minorGridlines>
          <c:spPr>
            <a:ln>
              <a:solidFill>
                <a:schemeClr val="tx1">
                  <a:shade val="95000"/>
                  <a:satMod val="105000"/>
                </a:schemeClr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FREQUENCY</a:t>
                </a:r>
              </a:p>
            </c:rich>
          </c:tx>
          <c:layout>
            <c:manualLayout>
              <c:xMode val="edge"/>
              <c:yMode val="edge"/>
              <c:x val="1.7676767676767676E-2"/>
              <c:y val="0.41518591426071744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>
                <a:shade val="95000"/>
                <a:satMod val="105000"/>
              </a:schemeClr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983552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DEPENDENT VARIABLE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7400878867414299"/>
          <c:y val="1.7676767676767676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STATISTICS'!$P$1:$P$2</c:f>
              <c:strCache>
                <c:ptCount val="1"/>
                <c:pt idx="0">
                  <c:v>Independent (X) Variable (units)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rgbClr val="FF0000"/>
                </a:fgClr>
                <a:bgClr>
                  <a:schemeClr val="tx1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D7D-40AA-9A80-145DC964F5B2}"/>
              </c:ext>
            </c:extLst>
          </c:dPt>
          <c:dPt>
            <c:idx val="1"/>
            <c:invertIfNegative val="0"/>
            <c:bubble3D val="0"/>
            <c:spPr>
              <a:pattFill prst="lgGrid">
                <a:fgClr>
                  <a:schemeClr val="tx1"/>
                </a:fgClr>
                <a:bgClr>
                  <a:srgbClr val="009900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D7D-40AA-9A80-145DC964F5B2}"/>
              </c:ext>
            </c:extLst>
          </c:dPt>
          <c:dPt>
            <c:idx val="2"/>
            <c:invertIfNegative val="0"/>
            <c:bubble3D val="0"/>
            <c:spPr>
              <a:pattFill prst="solidDmnd">
                <a:fgClr>
                  <a:schemeClr val="tx1"/>
                </a:fgClr>
                <a:bgClr>
                  <a:srgbClr val="00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D7D-40AA-9A80-145DC964F5B2}"/>
              </c:ext>
            </c:extLst>
          </c:dPt>
          <c:dPt>
            <c:idx val="3"/>
            <c:invertIfNegative val="0"/>
            <c:bubble3D val="0"/>
            <c:spPr>
              <a:pattFill prst="divot">
                <a:fgClr>
                  <a:schemeClr val="tx1"/>
                </a:fgClr>
                <a:bgClr>
                  <a:srgbClr val="99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D7D-40AA-9A80-145DC964F5B2}"/>
              </c:ext>
            </c:extLst>
          </c:dPt>
          <c:dLbls>
            <c:spPr>
              <a:solidFill>
                <a:schemeClr val="bg1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200" b="1">
                    <a:latin typeface="Arial Narrow" panose="020B0606020202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minus>
            <c:spPr>
              <a:ln w="28575">
                <a:solidFill>
                  <a:srgbClr val="FF0000"/>
                </a:solidFill>
                <a:headEnd w="lg" len="lg"/>
                <a:tailEnd w="lg" len="lg"/>
              </a:ln>
            </c:spPr>
          </c:errBars>
          <c:cat>
            <c:strRef>
              <c:f>'DATA, GRAPHS &amp; STATISTICS'!$P$3:$P$6</c:f>
              <c:strCache>
                <c:ptCount val="4"/>
                <c:pt idx="0">
                  <c:v>Control</c:v>
                </c:pt>
                <c:pt idx="1">
                  <c:v>Experiment Group 1</c:v>
                </c:pt>
                <c:pt idx="2">
                  <c:v>Experiment Group 2</c:v>
                </c:pt>
                <c:pt idx="3">
                  <c:v>Experiment Group 3</c:v>
                </c:pt>
              </c:strCache>
            </c:strRef>
          </c:cat>
          <c:val>
            <c:numRef>
              <c:f>'DATA, GRAPHS &amp; STATISTICS'!$AW$3:$AW$6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D7D-40AA-9A80-145DC964F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82650240"/>
        <c:axId val="82652160"/>
      </c:barChart>
      <c:catAx>
        <c:axId val="82650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34327667539581269"/>
              <c:y val="0.92008830927384067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652160"/>
        <c:crosses val="autoZero"/>
        <c:auto val="1"/>
        <c:lblAlgn val="ctr"/>
        <c:lblOffset val="100"/>
        <c:noMultiLvlLbl val="0"/>
      </c:catAx>
      <c:valAx>
        <c:axId val="82652160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tx1"/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 (Y) VARIABLE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82650240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1.png"/><Relationship Id="rId18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image" Target="../media/image5.jpg"/><Relationship Id="rId2" Type="http://schemas.openxmlformats.org/officeDocument/2006/relationships/chart" Target="../charts/chart2.xml"/><Relationship Id="rId16" Type="http://schemas.openxmlformats.org/officeDocument/2006/relationships/image" Target="../media/image4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image" Target="../media/image3.jpeg"/><Relationship Id="rId10" Type="http://schemas.openxmlformats.org/officeDocument/2006/relationships/chart" Target="../charts/chart10.xml"/><Relationship Id="rId19" Type="http://schemas.openxmlformats.org/officeDocument/2006/relationships/image" Target="../media/image7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156214</xdr:colOff>
      <xdr:row>348</xdr:row>
      <xdr:rowOff>121103</xdr:rowOff>
    </xdr:from>
    <xdr:to>
      <xdr:col>25</xdr:col>
      <xdr:colOff>284801</xdr:colOff>
      <xdr:row>367</xdr:row>
      <xdr:rowOff>163965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214764</xdr:colOff>
      <xdr:row>49</xdr:row>
      <xdr:rowOff>32658</xdr:rowOff>
    </xdr:from>
    <xdr:to>
      <xdr:col>25</xdr:col>
      <xdr:colOff>386214</xdr:colOff>
      <xdr:row>67</xdr:row>
      <xdr:rowOff>204108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217144</xdr:colOff>
      <xdr:row>281</xdr:row>
      <xdr:rowOff>169629</xdr:rowOff>
    </xdr:from>
    <xdr:to>
      <xdr:col>25</xdr:col>
      <xdr:colOff>345731</xdr:colOff>
      <xdr:row>300</xdr:row>
      <xdr:rowOff>212492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161554</xdr:colOff>
      <xdr:row>18</xdr:row>
      <xdr:rowOff>109165</xdr:rowOff>
    </xdr:from>
    <xdr:to>
      <xdr:col>25</xdr:col>
      <xdr:colOff>333004</xdr:colOff>
      <xdr:row>37</xdr:row>
      <xdr:rowOff>61540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36</xdr:col>
      <xdr:colOff>578249</xdr:colOff>
      <xdr:row>19</xdr:row>
      <xdr:rowOff>113801</xdr:rowOff>
    </xdr:from>
    <xdr:to>
      <xdr:col>45</xdr:col>
      <xdr:colOff>585788</xdr:colOff>
      <xdr:row>37</xdr:row>
      <xdr:rowOff>119063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219415</xdr:colOff>
      <xdr:row>258</xdr:row>
      <xdr:rowOff>60875</xdr:rowOff>
    </xdr:from>
    <xdr:to>
      <xdr:col>25</xdr:col>
      <xdr:colOff>348002</xdr:colOff>
      <xdr:row>277</xdr:row>
      <xdr:rowOff>103737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240984</xdr:colOff>
      <xdr:row>225</xdr:row>
      <xdr:rowOff>150158</xdr:rowOff>
    </xdr:from>
    <xdr:to>
      <xdr:col>25</xdr:col>
      <xdr:colOff>369571</xdr:colOff>
      <xdr:row>244</xdr:row>
      <xdr:rowOff>193021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311820</xdr:colOff>
      <xdr:row>90</xdr:row>
      <xdr:rowOff>14135</xdr:rowOff>
    </xdr:from>
    <xdr:to>
      <xdr:col>25</xdr:col>
      <xdr:colOff>483270</xdr:colOff>
      <xdr:row>108</xdr:row>
      <xdr:rowOff>185585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327096</xdr:colOff>
      <xdr:row>123</xdr:row>
      <xdr:rowOff>52537</xdr:rowOff>
    </xdr:from>
    <xdr:to>
      <xdr:col>25</xdr:col>
      <xdr:colOff>498545</xdr:colOff>
      <xdr:row>142</xdr:row>
      <xdr:rowOff>4912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255204</xdr:colOff>
      <xdr:row>157</xdr:row>
      <xdr:rowOff>9859</xdr:rowOff>
    </xdr:from>
    <xdr:to>
      <xdr:col>25</xdr:col>
      <xdr:colOff>383791</xdr:colOff>
      <xdr:row>176</xdr:row>
      <xdr:rowOff>52722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</xdr:col>
      <xdr:colOff>315184</xdr:colOff>
      <xdr:row>189</xdr:row>
      <xdr:rowOff>206771</xdr:rowOff>
    </xdr:from>
    <xdr:to>
      <xdr:col>25</xdr:col>
      <xdr:colOff>443771</xdr:colOff>
      <xdr:row>209</xdr:row>
      <xdr:rowOff>35321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242204</xdr:colOff>
      <xdr:row>314</xdr:row>
      <xdr:rowOff>124164</xdr:rowOff>
    </xdr:from>
    <xdr:to>
      <xdr:col>25</xdr:col>
      <xdr:colOff>370791</xdr:colOff>
      <xdr:row>333</xdr:row>
      <xdr:rowOff>167026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26</xdr:col>
      <xdr:colOff>588157</xdr:colOff>
      <xdr:row>18</xdr:row>
      <xdr:rowOff>57038</xdr:rowOff>
    </xdr:from>
    <xdr:to>
      <xdr:col>36</xdr:col>
      <xdr:colOff>226091</xdr:colOff>
      <xdr:row>37</xdr:row>
      <xdr:rowOff>98509</xdr:rowOff>
    </xdr:to>
    <xdr:pic>
      <xdr:nvPicPr>
        <xdr:cNvPr id="36" name="Picture 35" descr="https://www.analyticsvidhya.com/wp-content/uploads/2015/02/Data_exploration_4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7532" y="1962038"/>
          <a:ext cx="5543434" cy="4203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24379</xdr:colOff>
      <xdr:row>283</xdr:row>
      <xdr:rowOff>18936</xdr:rowOff>
    </xdr:from>
    <xdr:to>
      <xdr:col>38</xdr:col>
      <xdr:colOff>295843</xdr:colOff>
      <xdr:row>306</xdr:row>
      <xdr:rowOff>40888</xdr:rowOff>
    </xdr:to>
    <xdr:pic>
      <xdr:nvPicPr>
        <xdr:cNvPr id="24" name="Picture 23" descr="https://www.analyticsvidhya.com/wp-content/uploads/2015/02/Data_exploration_4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4304" y="61350411"/>
          <a:ext cx="6767514" cy="5060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29482</xdr:colOff>
      <xdr:row>93</xdr:row>
      <xdr:rowOff>26758</xdr:rowOff>
    </xdr:from>
    <xdr:to>
      <xdr:col>33</xdr:col>
      <xdr:colOff>495300</xdr:colOff>
      <xdr:row>108</xdr:row>
      <xdr:rowOff>168965</xdr:rowOff>
    </xdr:to>
    <xdr:pic>
      <xdr:nvPicPr>
        <xdr:cNvPr id="33" name="Picture 32" descr="http://www.amathsdictionaryforkids.com/qr/dimages/distributionOfData.gi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162" b="4404"/>
        <a:stretch/>
      </xdr:blipFill>
      <xdr:spPr bwMode="auto">
        <a:xfrm>
          <a:off x="14669407" y="18362383"/>
          <a:ext cx="4009118" cy="3428332"/>
        </a:xfrm>
        <a:prstGeom prst="rect">
          <a:avLst/>
        </a:prstGeom>
        <a:solidFill>
          <a:schemeClr val="bg1"/>
        </a:solidFill>
        <a:extLst/>
      </xdr:spPr>
    </xdr:pic>
    <xdr:clientData/>
  </xdr:twoCellAnchor>
  <xdr:twoCellAnchor editAs="oneCell">
    <xdr:from>
      <xdr:col>27</xdr:col>
      <xdr:colOff>39461</xdr:colOff>
      <xdr:row>84</xdr:row>
      <xdr:rowOff>104323</xdr:rowOff>
    </xdr:from>
    <xdr:to>
      <xdr:col>31</xdr:col>
      <xdr:colOff>419100</xdr:colOff>
      <xdr:row>88</xdr:row>
      <xdr:rowOff>207169</xdr:rowOff>
    </xdr:to>
    <xdr:pic>
      <xdr:nvPicPr>
        <xdr:cNvPr id="52" name="Picture 51" descr="http://images.slideplayer.com/37/10723906/slides/slide_3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7" t="24107" r="13858" b="37256"/>
        <a:stretch/>
      </xdr:blipFill>
      <xdr:spPr bwMode="auto">
        <a:xfrm>
          <a:off x="14679386" y="16468273"/>
          <a:ext cx="2741839" cy="979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30956</xdr:colOff>
      <xdr:row>117</xdr:row>
      <xdr:rowOff>122462</xdr:rowOff>
    </xdr:from>
    <xdr:to>
      <xdr:col>31</xdr:col>
      <xdr:colOff>410595</xdr:colOff>
      <xdr:row>122</xdr:row>
      <xdr:rowOff>10767</xdr:rowOff>
    </xdr:to>
    <xdr:pic>
      <xdr:nvPicPr>
        <xdr:cNvPr id="53" name="Picture 52" descr="http://images.slideplayer.com/37/10723906/slides/slide_3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7" t="24107" r="13858" b="37256"/>
        <a:stretch/>
      </xdr:blipFill>
      <xdr:spPr bwMode="auto">
        <a:xfrm>
          <a:off x="14723269" y="24530275"/>
          <a:ext cx="2760889" cy="959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18710</xdr:colOff>
      <xdr:row>151</xdr:row>
      <xdr:rowOff>120083</xdr:rowOff>
    </xdr:from>
    <xdr:to>
      <xdr:col>31</xdr:col>
      <xdr:colOff>398349</xdr:colOff>
      <xdr:row>156</xdr:row>
      <xdr:rowOff>8389</xdr:rowOff>
    </xdr:to>
    <xdr:pic>
      <xdr:nvPicPr>
        <xdr:cNvPr id="54" name="Picture 53" descr="http://images.slideplayer.com/37/10723906/slides/slide_3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7" t="24107" r="13858" b="37256"/>
        <a:stretch/>
      </xdr:blipFill>
      <xdr:spPr bwMode="auto">
        <a:xfrm>
          <a:off x="14711023" y="31814521"/>
          <a:ext cx="2760889" cy="959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18333</xdr:colOff>
      <xdr:row>184</xdr:row>
      <xdr:rowOff>100711</xdr:rowOff>
    </xdr:from>
    <xdr:to>
      <xdr:col>31</xdr:col>
      <xdr:colOff>398222</xdr:colOff>
      <xdr:row>188</xdr:row>
      <xdr:rowOff>203832</xdr:rowOff>
    </xdr:to>
    <xdr:pic>
      <xdr:nvPicPr>
        <xdr:cNvPr id="56" name="Picture 55" descr="http://images.slideplayer.com/37/10723906/slides/slide_3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7" t="24107" r="13858" b="37256"/>
        <a:stretch/>
      </xdr:blipFill>
      <xdr:spPr bwMode="auto">
        <a:xfrm>
          <a:off x="14658258" y="39743761"/>
          <a:ext cx="2742089" cy="979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516052</xdr:colOff>
      <xdr:row>218</xdr:row>
      <xdr:rowOff>181316</xdr:rowOff>
    </xdr:from>
    <xdr:to>
      <xdr:col>31</xdr:col>
      <xdr:colOff>304461</xdr:colOff>
      <xdr:row>223</xdr:row>
      <xdr:rowOff>73023</xdr:rowOff>
    </xdr:to>
    <xdr:pic>
      <xdr:nvPicPr>
        <xdr:cNvPr id="58" name="Picture 57" descr="http://images.slideplayer.com/37/10723906/slides/slide_3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7" t="24107" r="13858" b="37256"/>
        <a:stretch/>
      </xdr:blipFill>
      <xdr:spPr bwMode="auto">
        <a:xfrm>
          <a:off x="14565427" y="47272916"/>
          <a:ext cx="2741159" cy="987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52389</xdr:colOff>
      <xdr:row>251</xdr:row>
      <xdr:rowOff>90490</xdr:rowOff>
    </xdr:from>
    <xdr:to>
      <xdr:col>31</xdr:col>
      <xdr:colOff>436791</xdr:colOff>
      <xdr:row>255</xdr:row>
      <xdr:rowOff>196510</xdr:rowOff>
    </xdr:to>
    <xdr:pic>
      <xdr:nvPicPr>
        <xdr:cNvPr id="66" name="Picture 65" descr="http://images.slideplayer.com/37/10723906/slides/slide_3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7" t="24107" r="13858" b="37256"/>
        <a:stretch/>
      </xdr:blipFill>
      <xdr:spPr bwMode="auto">
        <a:xfrm>
          <a:off x="14744702" y="53216178"/>
          <a:ext cx="2765652" cy="963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435761</xdr:colOff>
      <xdr:row>51</xdr:row>
      <xdr:rowOff>143782</xdr:rowOff>
    </xdr:from>
    <xdr:to>
      <xdr:col>38</xdr:col>
      <xdr:colOff>513865</xdr:colOff>
      <xdr:row>64</xdr:row>
      <xdr:rowOff>52434</xdr:rowOff>
    </xdr:to>
    <xdr:pic>
      <xdr:nvPicPr>
        <xdr:cNvPr id="41" name="Picture 4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"/>
        <a:stretch/>
      </xdr:blipFill>
      <xdr:spPr bwMode="auto">
        <a:xfrm>
          <a:off x="14485136" y="9278257"/>
          <a:ext cx="7164704" cy="2756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59533</xdr:colOff>
      <xdr:row>84</xdr:row>
      <xdr:rowOff>136865</xdr:rowOff>
    </xdr:from>
    <xdr:to>
      <xdr:col>25</xdr:col>
      <xdr:colOff>500064</xdr:colOff>
      <xdr:row>89</xdr:row>
      <xdr:rowOff>71549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8" r="4706"/>
        <a:stretch/>
      </xdr:blipFill>
      <xdr:spPr>
        <a:xfrm>
          <a:off x="8203408" y="17872415"/>
          <a:ext cx="5755481" cy="1030059"/>
        </a:xfrm>
        <a:prstGeom prst="rect">
          <a:avLst/>
        </a:prstGeom>
      </xdr:spPr>
    </xdr:pic>
    <xdr:clientData/>
  </xdr:twoCellAnchor>
  <xdr:twoCellAnchor editAs="oneCell">
    <xdr:from>
      <xdr:col>27</xdr:col>
      <xdr:colOff>23812</xdr:colOff>
      <xdr:row>126</xdr:row>
      <xdr:rowOff>71438</xdr:rowOff>
    </xdr:from>
    <xdr:to>
      <xdr:col>33</xdr:col>
      <xdr:colOff>489630</xdr:colOff>
      <xdr:row>141</xdr:row>
      <xdr:rowOff>213644</xdr:rowOff>
    </xdr:to>
    <xdr:pic>
      <xdr:nvPicPr>
        <xdr:cNvPr id="48" name="Picture 47" descr="http://www.amathsdictionaryforkids.com/qr/dimages/distributionOfData.gi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162" b="4404"/>
        <a:stretch/>
      </xdr:blipFill>
      <xdr:spPr bwMode="auto">
        <a:xfrm>
          <a:off x="14663737" y="27008138"/>
          <a:ext cx="4009118" cy="3428331"/>
        </a:xfrm>
        <a:prstGeom prst="rect">
          <a:avLst/>
        </a:prstGeom>
        <a:solidFill>
          <a:schemeClr val="bg1"/>
        </a:solidFill>
        <a:extLst/>
      </xdr:spPr>
    </xdr:pic>
    <xdr:clientData/>
  </xdr:twoCellAnchor>
  <xdr:twoCellAnchor editAs="oneCell">
    <xdr:from>
      <xdr:col>27</xdr:col>
      <xdr:colOff>59530</xdr:colOff>
      <xdr:row>160</xdr:row>
      <xdr:rowOff>107157</xdr:rowOff>
    </xdr:from>
    <xdr:to>
      <xdr:col>33</xdr:col>
      <xdr:colOff>525348</xdr:colOff>
      <xdr:row>176</xdr:row>
      <xdr:rowOff>35051</xdr:rowOff>
    </xdr:to>
    <xdr:pic>
      <xdr:nvPicPr>
        <xdr:cNvPr id="51" name="Picture 50" descr="http://www.amathsdictionaryforkids.com/qr/dimages/distributionOfData.gi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162" b="4404"/>
        <a:stretch/>
      </xdr:blipFill>
      <xdr:spPr bwMode="auto">
        <a:xfrm>
          <a:off x="14699455" y="34492407"/>
          <a:ext cx="4009118" cy="3433094"/>
        </a:xfrm>
        <a:prstGeom prst="rect">
          <a:avLst/>
        </a:prstGeom>
        <a:solidFill>
          <a:schemeClr val="bg1"/>
        </a:solidFill>
        <a:extLst/>
      </xdr:spPr>
    </xdr:pic>
    <xdr:clientData/>
  </xdr:twoCellAnchor>
  <xdr:twoCellAnchor editAs="oneCell">
    <xdr:from>
      <xdr:col>27</xdr:col>
      <xdr:colOff>23810</xdr:colOff>
      <xdr:row>193</xdr:row>
      <xdr:rowOff>107155</xdr:rowOff>
    </xdr:from>
    <xdr:to>
      <xdr:col>33</xdr:col>
      <xdr:colOff>489628</xdr:colOff>
      <xdr:row>209</xdr:row>
      <xdr:rowOff>35049</xdr:rowOff>
    </xdr:to>
    <xdr:pic>
      <xdr:nvPicPr>
        <xdr:cNvPr id="57" name="Picture 56" descr="http://www.amathsdictionaryforkids.com/qr/dimages/distributionOfData.gi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162" b="4404"/>
        <a:stretch/>
      </xdr:blipFill>
      <xdr:spPr bwMode="auto">
        <a:xfrm>
          <a:off x="14716123" y="40802718"/>
          <a:ext cx="4037693" cy="3356894"/>
        </a:xfrm>
        <a:prstGeom prst="rect">
          <a:avLst/>
        </a:prstGeom>
        <a:solidFill>
          <a:schemeClr val="bg1"/>
        </a:solidFill>
        <a:extLst/>
      </xdr:spPr>
    </xdr:pic>
    <xdr:clientData/>
  </xdr:twoCellAnchor>
  <xdr:twoCellAnchor editAs="oneCell">
    <xdr:from>
      <xdr:col>16</xdr:col>
      <xdr:colOff>59531</xdr:colOff>
      <xdr:row>117</xdr:row>
      <xdr:rowOff>95250</xdr:rowOff>
    </xdr:from>
    <xdr:to>
      <xdr:col>25</xdr:col>
      <xdr:colOff>500062</xdr:colOff>
      <xdr:row>122</xdr:row>
      <xdr:rowOff>29935</xdr:rowOff>
    </xdr:to>
    <xdr:pic>
      <xdr:nvPicPr>
        <xdr:cNvPr id="40" name="Picture 39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8" r="4706"/>
        <a:stretch/>
      </xdr:blipFill>
      <xdr:spPr>
        <a:xfrm>
          <a:off x="8203406" y="24503063"/>
          <a:ext cx="5798344" cy="1006247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47626</xdr:colOff>
      <xdr:row>151</xdr:row>
      <xdr:rowOff>47625</xdr:rowOff>
    </xdr:from>
    <xdr:to>
      <xdr:col>25</xdr:col>
      <xdr:colOff>488157</xdr:colOff>
      <xdr:row>155</xdr:row>
      <xdr:rowOff>196622</xdr:rowOff>
    </xdr:to>
    <xdr:pic>
      <xdr:nvPicPr>
        <xdr:cNvPr id="44" name="Picture 43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8" r="4706"/>
        <a:stretch/>
      </xdr:blipFill>
      <xdr:spPr>
        <a:xfrm>
          <a:off x="8191501" y="31742063"/>
          <a:ext cx="5798344" cy="1006247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95250</xdr:colOff>
      <xdr:row>184</xdr:row>
      <xdr:rowOff>83344</xdr:rowOff>
    </xdr:from>
    <xdr:to>
      <xdr:col>25</xdr:col>
      <xdr:colOff>535781</xdr:colOff>
      <xdr:row>189</xdr:row>
      <xdr:rowOff>18028</xdr:rowOff>
    </xdr:to>
    <xdr:pic>
      <xdr:nvPicPr>
        <xdr:cNvPr id="50" name="Picture 49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8" r="4706"/>
        <a:stretch/>
      </xdr:blipFill>
      <xdr:spPr>
        <a:xfrm>
          <a:off x="8239125" y="38850094"/>
          <a:ext cx="5798344" cy="1006247"/>
        </a:xfrm>
        <a:prstGeom prst="rect">
          <a:avLst/>
        </a:prstGeom>
      </xdr:spPr>
    </xdr:pic>
    <xdr:clientData/>
  </xdr:twoCellAnchor>
  <xdr:twoCellAnchor editAs="oneCell">
    <xdr:from>
      <xdr:col>16</xdr:col>
      <xdr:colOff>59534</xdr:colOff>
      <xdr:row>218</xdr:row>
      <xdr:rowOff>142875</xdr:rowOff>
    </xdr:from>
    <xdr:to>
      <xdr:col>25</xdr:col>
      <xdr:colOff>500065</xdr:colOff>
      <xdr:row>223</xdr:row>
      <xdr:rowOff>77559</xdr:rowOff>
    </xdr:to>
    <xdr:pic>
      <xdr:nvPicPr>
        <xdr:cNvPr id="59" name="Picture 58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8" r="4706"/>
        <a:stretch/>
      </xdr:blipFill>
      <xdr:spPr>
        <a:xfrm>
          <a:off x="8203409" y="47234475"/>
          <a:ext cx="5755481" cy="1030059"/>
        </a:xfrm>
        <a:prstGeom prst="rect">
          <a:avLst/>
        </a:prstGeom>
      </xdr:spPr>
    </xdr:pic>
    <xdr:clientData/>
  </xdr:twoCellAnchor>
  <xdr:twoCellAnchor editAs="oneCell">
    <xdr:from>
      <xdr:col>26</xdr:col>
      <xdr:colOff>416719</xdr:colOff>
      <xdr:row>227</xdr:row>
      <xdr:rowOff>190500</xdr:rowOff>
    </xdr:from>
    <xdr:to>
      <xdr:col>38</xdr:col>
      <xdr:colOff>494823</xdr:colOff>
      <xdr:row>240</xdr:row>
      <xdr:rowOff>99152</xdr:rowOff>
    </xdr:to>
    <xdr:pic>
      <xdr:nvPicPr>
        <xdr:cNvPr id="35" name="Picture 3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"/>
        <a:stretch/>
      </xdr:blipFill>
      <xdr:spPr bwMode="auto">
        <a:xfrm>
          <a:off x="14466094" y="49253775"/>
          <a:ext cx="7164704" cy="2756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59532</xdr:colOff>
      <xdr:row>251</xdr:row>
      <xdr:rowOff>95251</xdr:rowOff>
    </xdr:from>
    <xdr:to>
      <xdr:col>25</xdr:col>
      <xdr:colOff>500063</xdr:colOff>
      <xdr:row>256</xdr:row>
      <xdr:rowOff>29936</xdr:rowOff>
    </xdr:to>
    <xdr:pic>
      <xdr:nvPicPr>
        <xdr:cNvPr id="37" name="Picture 36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8" r="4706"/>
        <a:stretch/>
      </xdr:blipFill>
      <xdr:spPr>
        <a:xfrm>
          <a:off x="8203407" y="53220939"/>
          <a:ext cx="5798344" cy="1006247"/>
        </a:xfrm>
        <a:prstGeom prst="rect">
          <a:avLst/>
        </a:prstGeom>
      </xdr:spPr>
    </xdr:pic>
    <xdr:clientData/>
  </xdr:twoCellAnchor>
  <xdr:twoCellAnchor editAs="oneCell">
    <xdr:from>
      <xdr:col>26</xdr:col>
      <xdr:colOff>476251</xdr:colOff>
      <xdr:row>261</xdr:row>
      <xdr:rowOff>119063</xdr:rowOff>
    </xdr:from>
    <xdr:to>
      <xdr:col>38</xdr:col>
      <xdr:colOff>554355</xdr:colOff>
      <xdr:row>274</xdr:row>
      <xdr:rowOff>27715</xdr:rowOff>
    </xdr:to>
    <xdr:pic>
      <xdr:nvPicPr>
        <xdr:cNvPr id="38" name="Picture 3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"/>
        <a:stretch/>
      </xdr:blipFill>
      <xdr:spPr bwMode="auto">
        <a:xfrm>
          <a:off x="14525626" y="56630888"/>
          <a:ext cx="7164704" cy="2756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28574</xdr:colOff>
      <xdr:row>314</xdr:row>
      <xdr:rowOff>11906</xdr:rowOff>
    </xdr:from>
    <xdr:to>
      <xdr:col>36</xdr:col>
      <xdr:colOff>266221</xdr:colOff>
      <xdr:row>323</xdr:row>
      <xdr:rowOff>176597</xdr:rowOff>
    </xdr:to>
    <xdr:pic>
      <xdr:nvPicPr>
        <xdr:cNvPr id="43" name="Picture 4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"/>
        <a:stretch/>
      </xdr:blipFill>
      <xdr:spPr bwMode="auto">
        <a:xfrm>
          <a:off x="14668499" y="68134706"/>
          <a:ext cx="5552597" cy="2136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526597</xdr:colOff>
      <xdr:row>324</xdr:row>
      <xdr:rowOff>66420</xdr:rowOff>
    </xdr:from>
    <xdr:to>
      <xdr:col>47</xdr:col>
      <xdr:colOff>209550</xdr:colOff>
      <xdr:row>330</xdr:row>
      <xdr:rowOff>73233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672472" y="70379970"/>
          <a:ext cx="4407353" cy="1321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FF"/>
  </sheetPr>
  <dimension ref="A1:BF378"/>
  <sheetViews>
    <sheetView tabSelected="1" topLeftCell="P1" zoomScale="120" zoomScaleNormal="120" workbookViewId="0">
      <pane xSplit="1" ySplit="14" topLeftCell="Q15" activePane="bottomRight" state="frozen"/>
      <selection activeCell="P1" sqref="P1"/>
      <selection pane="topRight" activeCell="Q1" sqref="Q1"/>
      <selection pane="bottomLeft" activeCell="P15" sqref="P15"/>
      <selection pane="bottomRight" activeCell="Q3" sqref="Q3"/>
    </sheetView>
  </sheetViews>
  <sheetFormatPr defaultColWidth="0" defaultRowHeight="0" customHeight="1" zeroHeight="1" x14ac:dyDescent="0.3"/>
  <cols>
    <col min="1" max="8" width="9.140625" style="1" customWidth="1"/>
    <col min="9" max="9" width="6.5703125" style="1" customWidth="1"/>
    <col min="10" max="10" width="7.7109375" style="1" customWidth="1"/>
    <col min="11" max="11" width="9.140625" style="1" customWidth="1"/>
    <col min="12" max="12" width="8.42578125" style="1" customWidth="1"/>
    <col min="13" max="13" width="9.42578125" style="1" customWidth="1"/>
    <col min="14" max="14" width="8.85546875" style="1" customWidth="1"/>
    <col min="15" max="15" width="11.140625" style="1" customWidth="1"/>
    <col min="16" max="16" width="24" style="1" customWidth="1"/>
    <col min="17" max="17" width="8.85546875" style="162" customWidth="1"/>
    <col min="18" max="18" width="8.85546875" style="53" customWidth="1"/>
    <col min="19" max="19" width="8.85546875" style="54" customWidth="1"/>
    <col min="20" max="20" width="8.85546875" style="53" customWidth="1"/>
    <col min="21" max="21" width="8.85546875" style="54" customWidth="1"/>
    <col min="22" max="48" width="8.85546875" style="2" customWidth="1"/>
    <col min="49" max="49" width="10.7109375" style="2" customWidth="1"/>
    <col min="50" max="50" width="11.7109375" style="2" customWidth="1"/>
    <col min="51" max="51" width="12.7109375" style="2" customWidth="1"/>
    <col min="52" max="52" width="15.7109375" style="2" customWidth="1"/>
    <col min="53" max="53" width="10.42578125" style="2" customWidth="1"/>
    <col min="54" max="54" width="15" style="53" customWidth="1"/>
    <col min="55" max="55" width="20.42578125" style="53" customWidth="1"/>
    <col min="56" max="56" width="4.7109375" style="24" customWidth="1"/>
    <col min="57" max="57" width="94.42578125" style="24" customWidth="1"/>
    <col min="58" max="58" width="5.28515625" style="180" customWidth="1"/>
    <col min="59" max="16384" width="9.140625" style="1" hidden="1"/>
  </cols>
  <sheetData>
    <row r="1" spans="8:58" s="3" customFormat="1" ht="14.1" customHeight="1" thickTop="1" thickBot="1" x14ac:dyDescent="0.35">
      <c r="H1" s="200"/>
      <c r="I1" s="201"/>
      <c r="J1" s="201"/>
      <c r="K1" s="201"/>
      <c r="L1" s="201"/>
      <c r="M1" s="201"/>
      <c r="N1" s="201"/>
      <c r="O1" s="202"/>
      <c r="P1" s="603" t="s">
        <v>34</v>
      </c>
      <c r="Q1" s="773" t="s">
        <v>35</v>
      </c>
      <c r="R1" s="774"/>
      <c r="S1" s="774"/>
      <c r="T1" s="774"/>
      <c r="U1" s="774"/>
      <c r="V1" s="774"/>
      <c r="W1" s="774"/>
      <c r="X1" s="774"/>
      <c r="Y1" s="774"/>
      <c r="Z1" s="774"/>
      <c r="AA1" s="774"/>
      <c r="AB1" s="774"/>
      <c r="AC1" s="774"/>
      <c r="AD1" s="774"/>
      <c r="AE1" s="774"/>
      <c r="AF1" s="774"/>
      <c r="AG1" s="774"/>
      <c r="AH1" s="774"/>
      <c r="AI1" s="774"/>
      <c r="AJ1" s="774"/>
      <c r="AK1" s="774"/>
      <c r="AL1" s="774"/>
      <c r="AM1" s="774"/>
      <c r="AN1" s="774"/>
      <c r="AO1" s="774"/>
      <c r="AP1" s="774"/>
      <c r="AQ1" s="774"/>
      <c r="AR1" s="774"/>
      <c r="AS1" s="774"/>
      <c r="AT1" s="774"/>
      <c r="AU1" s="774"/>
      <c r="AV1" s="775"/>
      <c r="AW1" s="563" t="s">
        <v>36</v>
      </c>
      <c r="AX1" s="563" t="s">
        <v>55</v>
      </c>
      <c r="AY1" s="563" t="s">
        <v>38</v>
      </c>
      <c r="AZ1" s="565" t="s">
        <v>32</v>
      </c>
      <c r="BA1" s="567" t="s">
        <v>33</v>
      </c>
      <c r="BB1" s="567" t="s">
        <v>48</v>
      </c>
      <c r="BC1" s="561" t="s">
        <v>37</v>
      </c>
      <c r="BD1" s="588"/>
      <c r="BE1" s="588"/>
      <c r="BF1" s="588"/>
    </row>
    <row r="2" spans="8:58" s="3" customFormat="1" ht="14.1" customHeight="1" thickBot="1" x14ac:dyDescent="0.35">
      <c r="H2" s="203"/>
      <c r="I2" s="175"/>
      <c r="J2" s="175"/>
      <c r="K2" s="175"/>
      <c r="L2" s="175"/>
      <c r="M2" s="175"/>
      <c r="N2" s="175"/>
      <c r="O2" s="204"/>
      <c r="P2" s="771"/>
      <c r="Q2" s="471" t="s">
        <v>0</v>
      </c>
      <c r="R2" s="472" t="s">
        <v>1</v>
      </c>
      <c r="S2" s="472" t="s">
        <v>2</v>
      </c>
      <c r="T2" s="472" t="s">
        <v>3</v>
      </c>
      <c r="U2" s="779" t="s">
        <v>4</v>
      </c>
      <c r="V2" s="779" t="s">
        <v>5</v>
      </c>
      <c r="W2" s="779" t="s">
        <v>6</v>
      </c>
      <c r="X2" s="779" t="s">
        <v>7</v>
      </c>
      <c r="Y2" s="780" t="s">
        <v>8</v>
      </c>
      <c r="Z2" s="780" t="s">
        <v>9</v>
      </c>
      <c r="AA2" s="780" t="s">
        <v>10</v>
      </c>
      <c r="AB2" s="780" t="s">
        <v>11</v>
      </c>
      <c r="AC2" s="781" t="s">
        <v>12</v>
      </c>
      <c r="AD2" s="781" t="s">
        <v>13</v>
      </c>
      <c r="AE2" s="781" t="s">
        <v>14</v>
      </c>
      <c r="AF2" s="781" t="s">
        <v>15</v>
      </c>
      <c r="AG2" s="782" t="s">
        <v>16</v>
      </c>
      <c r="AH2" s="782" t="s">
        <v>17</v>
      </c>
      <c r="AI2" s="782" t="s">
        <v>18</v>
      </c>
      <c r="AJ2" s="782" t="s">
        <v>19</v>
      </c>
      <c r="AK2" s="783" t="s">
        <v>20</v>
      </c>
      <c r="AL2" s="783" t="s">
        <v>21</v>
      </c>
      <c r="AM2" s="783" t="s">
        <v>22</v>
      </c>
      <c r="AN2" s="783" t="s">
        <v>23</v>
      </c>
      <c r="AO2" s="784" t="s">
        <v>24</v>
      </c>
      <c r="AP2" s="784" t="s">
        <v>25</v>
      </c>
      <c r="AQ2" s="784" t="s">
        <v>26</v>
      </c>
      <c r="AR2" s="784" t="s">
        <v>27</v>
      </c>
      <c r="AS2" s="785" t="s">
        <v>28</v>
      </c>
      <c r="AT2" s="785" t="s">
        <v>29</v>
      </c>
      <c r="AU2" s="785" t="s">
        <v>30</v>
      </c>
      <c r="AV2" s="786" t="s">
        <v>31</v>
      </c>
      <c r="AW2" s="772"/>
      <c r="AX2" s="564"/>
      <c r="AY2" s="564"/>
      <c r="AZ2" s="566"/>
      <c r="BA2" s="568"/>
      <c r="BB2" s="568"/>
      <c r="BC2" s="562"/>
      <c r="BD2" s="588"/>
      <c r="BE2" s="588"/>
      <c r="BF2" s="588"/>
    </row>
    <row r="3" spans="8:58" s="4" customFormat="1" ht="14.1" customHeight="1" x14ac:dyDescent="0.3">
      <c r="H3" s="203"/>
      <c r="I3" s="175"/>
      <c r="J3" s="175"/>
      <c r="K3" s="175"/>
      <c r="L3" s="175"/>
      <c r="M3" s="175"/>
      <c r="N3" s="175"/>
      <c r="O3" s="204"/>
      <c r="P3" s="181" t="s">
        <v>93</v>
      </c>
      <c r="Q3" s="776"/>
      <c r="R3" s="777"/>
      <c r="S3" s="777"/>
      <c r="T3" s="777"/>
      <c r="U3" s="777"/>
      <c r="V3" s="777"/>
      <c r="W3" s="777"/>
      <c r="X3" s="777"/>
      <c r="Y3" s="777"/>
      <c r="Z3" s="777"/>
      <c r="AA3" s="777"/>
      <c r="AB3" s="777"/>
      <c r="AC3" s="777"/>
      <c r="AD3" s="777"/>
      <c r="AE3" s="777"/>
      <c r="AF3" s="777"/>
      <c r="AG3" s="777"/>
      <c r="AH3" s="777"/>
      <c r="AI3" s="777"/>
      <c r="AJ3" s="777"/>
      <c r="AK3" s="777"/>
      <c r="AL3" s="777"/>
      <c r="AM3" s="777"/>
      <c r="AN3" s="777"/>
      <c r="AO3" s="777"/>
      <c r="AP3" s="777"/>
      <c r="AQ3" s="777"/>
      <c r="AR3" s="777"/>
      <c r="AS3" s="777"/>
      <c r="AT3" s="777"/>
      <c r="AU3" s="777"/>
      <c r="AV3" s="778"/>
      <c r="AW3" s="135" t="e">
        <f>IF(OR(ISBLANK($P$3)),"",AVERAGE($Q$3:$AV$3))</f>
        <v>#DIV/0!</v>
      </c>
      <c r="AX3" s="193"/>
      <c r="AY3" s="189" t="e">
        <f>IF(OR(ISBLANK($P$3)), "",_xlfn.STDEV.S($Q$3:$AV$3))</f>
        <v>#DIV/0!</v>
      </c>
      <c r="AZ3" s="185">
        <f>IF(OR(ISBLANK($P$3)), "",COUNT($Q$3:$AV$3))</f>
        <v>0</v>
      </c>
      <c r="BA3" s="131">
        <f>IF(OR(ISBLANK($P$3)), "",SQRT($AZ$3))</f>
        <v>0</v>
      </c>
      <c r="BB3" s="94">
        <f>IF(OR(ISBLANK($P$3)), "",0.05)</f>
        <v>0.05</v>
      </c>
      <c r="BC3" s="296" t="e">
        <f>IF(OR(ISBLANK($P$3)), "",($AY$3/$BA$3)*1.96)</f>
        <v>#DIV/0!</v>
      </c>
      <c r="BD3" s="588"/>
      <c r="BE3" s="588"/>
      <c r="BF3" s="588"/>
    </row>
    <row r="4" spans="8:58" s="5" customFormat="1" ht="14.1" customHeight="1" thickBot="1" x14ac:dyDescent="0.35">
      <c r="H4" s="203"/>
      <c r="I4" s="175"/>
      <c r="J4" s="175"/>
      <c r="K4" s="175"/>
      <c r="L4" s="175"/>
      <c r="M4" s="175"/>
      <c r="N4" s="175"/>
      <c r="O4" s="204"/>
      <c r="P4" s="74" t="s">
        <v>96</v>
      </c>
      <c r="Q4" s="155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82"/>
      <c r="AW4" s="136" t="e">
        <f>IF(OR(ISBLANK($P$4)),"",AVERAGE($Q$4:$AV$4))</f>
        <v>#DIV/0!</v>
      </c>
      <c r="AX4" s="194"/>
      <c r="AY4" s="190" t="e">
        <f>IF(OR(ISBLANK($P$4)), "",_xlfn.STDEV.S($Q$4:$AV$4))</f>
        <v>#DIV/0!</v>
      </c>
      <c r="AZ4" s="186">
        <f>IF(OR(ISBLANK($P$4)), "",COUNT($Q$4:$AV$4))</f>
        <v>0</v>
      </c>
      <c r="BA4" s="132">
        <f>IF(OR(ISBLANK($P$4)), "",SQRT($AZ$4))</f>
        <v>0</v>
      </c>
      <c r="BB4" s="95">
        <f>IF(OR(ISBLANK($P$4)), "",0.05)</f>
        <v>0.05</v>
      </c>
      <c r="BC4" s="297" t="e">
        <f>IF(OR(ISBLANK($P$4)), "",($AY$4/$BA$4)*1.96)</f>
        <v>#DIV/0!</v>
      </c>
      <c r="BD4" s="588"/>
      <c r="BE4" s="588"/>
      <c r="BF4" s="588"/>
    </row>
    <row r="5" spans="8:58" s="5" customFormat="1" ht="14.1" customHeight="1" x14ac:dyDescent="0.3">
      <c r="H5" s="203"/>
      <c r="I5" s="175"/>
      <c r="J5" s="175"/>
      <c r="K5" s="175"/>
      <c r="L5" s="175"/>
      <c r="M5" s="175"/>
      <c r="N5" s="175"/>
      <c r="O5" s="204"/>
      <c r="P5" s="198" t="s">
        <v>94</v>
      </c>
      <c r="Q5" s="157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83"/>
      <c r="AW5" s="137" t="e">
        <f>IF(OR(ISBLANK($P$5)),"",AVERAGE($Q$5:$AV$5))</f>
        <v>#DIV/0!</v>
      </c>
      <c r="AX5" s="195"/>
      <c r="AY5" s="191" t="e">
        <f>IF(OR(ISBLANK($P$5)), "",_xlfn.STDEV.S($Q$5:$AV$5))</f>
        <v>#DIV/0!</v>
      </c>
      <c r="AZ5" s="187">
        <f>IF(OR(ISBLANK($P$5)), "",COUNT($Q$5:$AV$5))</f>
        <v>0</v>
      </c>
      <c r="BA5" s="133">
        <f>IF(OR(ISBLANK($P$5)), "",SQRT($AZ$5))</f>
        <v>0</v>
      </c>
      <c r="BB5" s="96">
        <f>IF(OR(ISBLANK($P$5)), "",0.05)</f>
        <v>0.05</v>
      </c>
      <c r="BC5" s="286" t="e">
        <f>IF(OR(ISBLANK($P$5)), "",($AY$5/$BA$5)*1.96)</f>
        <v>#DIV/0!</v>
      </c>
      <c r="BD5" s="620"/>
      <c r="BE5" s="389"/>
      <c r="BF5" s="585"/>
    </row>
    <row r="6" spans="8:58" s="5" customFormat="1" ht="13.5" customHeight="1" thickBot="1" x14ac:dyDescent="0.35">
      <c r="H6" s="203"/>
      <c r="I6" s="175"/>
      <c r="J6" s="175"/>
      <c r="K6" s="175"/>
      <c r="L6" s="175"/>
      <c r="M6" s="175"/>
      <c r="N6" s="175"/>
      <c r="O6" s="204"/>
      <c r="P6" s="199" t="s">
        <v>95</v>
      </c>
      <c r="Q6" s="159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84"/>
      <c r="AW6" s="138" t="e">
        <f>IF(OR(ISBLANK($P$6)),"",AVERAGE($Q$6:$AV$6))</f>
        <v>#DIV/0!</v>
      </c>
      <c r="AX6" s="196"/>
      <c r="AY6" s="192" t="e">
        <f>IF(OR(ISBLANK($P$6)), "",_xlfn.STDEV.S($Q$6:$AV$6))</f>
        <v>#DIV/0!</v>
      </c>
      <c r="AZ6" s="188">
        <f>IF(OR(ISBLANK($P$6)), "",COUNT($Q$6:$AV$6))</f>
        <v>0</v>
      </c>
      <c r="BA6" s="134">
        <f>IF(OR(ISBLANK($P$6)), "",SQRT($AZ$6))</f>
        <v>0</v>
      </c>
      <c r="BB6" s="97">
        <f>IF(OR(ISBLANK($P$6)), "",0.05)</f>
        <v>0.05</v>
      </c>
      <c r="BC6" s="287" t="e">
        <f>IF(OR(ISBLANK($P$6)), "",($AY$6/$BA$6)*1.96)</f>
        <v>#DIV/0!</v>
      </c>
      <c r="BD6" s="621"/>
      <c r="BE6" s="289" t="s">
        <v>57</v>
      </c>
      <c r="BF6" s="586"/>
    </row>
    <row r="7" spans="8:58" s="174" customFormat="1" ht="13.5" customHeight="1" thickBot="1" x14ac:dyDescent="0.35">
      <c r="H7" s="203"/>
      <c r="I7" s="175"/>
      <c r="J7" s="175"/>
      <c r="K7" s="175"/>
      <c r="L7" s="175"/>
      <c r="M7" s="175"/>
      <c r="N7" s="175"/>
      <c r="O7" s="204"/>
      <c r="P7" s="684" t="s">
        <v>130</v>
      </c>
      <c r="Q7" s="651" t="s">
        <v>49</v>
      </c>
      <c r="R7" s="652"/>
      <c r="S7" s="479" t="s">
        <v>84</v>
      </c>
      <c r="T7" s="479"/>
      <c r="U7" s="479"/>
      <c r="V7" s="479"/>
      <c r="W7" s="387"/>
      <c r="X7" s="387"/>
      <c r="Y7" s="387"/>
      <c r="Z7" s="387"/>
      <c r="AA7" s="387"/>
      <c r="AB7" s="388"/>
      <c r="AC7" s="661"/>
      <c r="AD7" s="651" t="s">
        <v>49</v>
      </c>
      <c r="AE7" s="652"/>
      <c r="AF7" s="479" t="s">
        <v>84</v>
      </c>
      <c r="AG7" s="479"/>
      <c r="AH7" s="479"/>
      <c r="AI7" s="479"/>
      <c r="AJ7" s="387"/>
      <c r="AK7" s="387"/>
      <c r="AL7" s="387"/>
      <c r="AM7" s="387"/>
      <c r="AN7" s="387"/>
      <c r="AO7" s="388"/>
      <c r="AP7" s="699"/>
      <c r="AQ7" s="716" t="s">
        <v>49</v>
      </c>
      <c r="AR7" s="717"/>
      <c r="AS7" s="479" t="s">
        <v>84</v>
      </c>
      <c r="AT7" s="479"/>
      <c r="AU7" s="479"/>
      <c r="AV7" s="479"/>
      <c r="AW7" s="387"/>
      <c r="AX7" s="387"/>
      <c r="AY7" s="387"/>
      <c r="AZ7" s="387"/>
      <c r="BA7" s="387"/>
      <c r="BB7" s="387"/>
      <c r="BC7" s="387"/>
      <c r="BD7" s="621"/>
      <c r="BE7" s="290" t="s">
        <v>99</v>
      </c>
      <c r="BF7" s="586"/>
    </row>
    <row r="8" spans="8:58" s="174" customFormat="1" ht="14.1" customHeight="1" thickBot="1" x14ac:dyDescent="0.35">
      <c r="H8" s="203"/>
      <c r="I8" s="175"/>
      <c r="J8" s="175"/>
      <c r="K8" s="175"/>
      <c r="L8" s="175"/>
      <c r="M8" s="175"/>
      <c r="N8" s="175"/>
      <c r="O8" s="204"/>
      <c r="P8" s="685"/>
      <c r="Q8" s="653"/>
      <c r="R8" s="654"/>
      <c r="S8" s="573" t="s">
        <v>85</v>
      </c>
      <c r="T8" s="573"/>
      <c r="U8" s="573"/>
      <c r="V8" s="574"/>
      <c r="W8" s="569" t="str">
        <f>IF(OR(ISBLANK($P$4)),"",$P$4)</f>
        <v>Experiment Group 1</v>
      </c>
      <c r="X8" s="570"/>
      <c r="Y8" s="571" t="str">
        <f>IF(OR(ISBLANK($P$5)),"",$P$5)</f>
        <v>Experiment Group 2</v>
      </c>
      <c r="Z8" s="572"/>
      <c r="AA8" s="536" t="str">
        <f>IF(OR(ISBLANK($P$6)),"",$P$6)</f>
        <v>Experiment Group 3</v>
      </c>
      <c r="AB8" s="537"/>
      <c r="AC8" s="662"/>
      <c r="AD8" s="653"/>
      <c r="AE8" s="654"/>
      <c r="AF8" s="573" t="s">
        <v>85</v>
      </c>
      <c r="AG8" s="573"/>
      <c r="AH8" s="573"/>
      <c r="AI8" s="574"/>
      <c r="AJ8" s="569" t="str">
        <f>IF(OR(ISBLANK($P$4)),"",$P$4)</f>
        <v>Experiment Group 1</v>
      </c>
      <c r="AK8" s="570"/>
      <c r="AL8" s="571" t="str">
        <f>IF(OR(ISBLANK($P$5)),"",$P$5)</f>
        <v>Experiment Group 2</v>
      </c>
      <c r="AM8" s="752"/>
      <c r="AN8" s="536" t="str">
        <f>IF(OR(ISBLANK($P$6)),"",$P$6)</f>
        <v>Experiment Group 3</v>
      </c>
      <c r="AO8" s="537"/>
      <c r="AP8" s="700"/>
      <c r="AQ8" s="718"/>
      <c r="AR8" s="719"/>
      <c r="AS8" s="573" t="s">
        <v>85</v>
      </c>
      <c r="AT8" s="573"/>
      <c r="AU8" s="573"/>
      <c r="AV8" s="574"/>
      <c r="AW8" s="702" t="str">
        <f>IF(OR(ISBLANK($P$4)), "", $P$4)</f>
        <v>Experiment Group 1</v>
      </c>
      <c r="AX8" s="703"/>
      <c r="AY8" s="604" t="str">
        <f>IF(OR(ISBLANK($P$4)), "", $P$4)</f>
        <v>Experiment Group 1</v>
      </c>
      <c r="AZ8" s="605"/>
      <c r="BA8" s="606" t="str">
        <f>IF(OR(ISBLANK($P$5)), "", $P$5)</f>
        <v>Experiment Group 2</v>
      </c>
      <c r="BB8" s="607"/>
      <c r="BC8" s="288" t="str">
        <f>IF(OR(ISBLANK($P$6)), "", $P$6)</f>
        <v>Experiment Group 3</v>
      </c>
      <c r="BD8" s="621"/>
      <c r="BE8" s="291" t="s">
        <v>98</v>
      </c>
      <c r="BF8" s="586"/>
    </row>
    <row r="9" spans="8:58" s="174" customFormat="1" ht="14.1" customHeight="1" thickBot="1" x14ac:dyDescent="0.35">
      <c r="H9" s="203"/>
      <c r="I9" s="175"/>
      <c r="J9" s="175"/>
      <c r="K9" s="175"/>
      <c r="L9" s="175"/>
      <c r="M9" s="175"/>
      <c r="N9" s="175"/>
      <c r="O9" s="204"/>
      <c r="P9" s="685"/>
      <c r="Q9" s="746" t="s">
        <v>147</v>
      </c>
      <c r="R9" s="747"/>
      <c r="S9" s="628" t="s">
        <v>131</v>
      </c>
      <c r="T9" s="629"/>
      <c r="U9" s="638" t="str">
        <f>IF(OR(ISBLANK($P$3)), "", $P$3)</f>
        <v>Control</v>
      </c>
      <c r="V9" s="638"/>
      <c r="W9" s="688" t="e">
        <f>IF(OR(ISBLANK($P$4)), "", _xlfn.T.TEST($Q$3:$AV$3,$Q$4:$AV$4,1,2))</f>
        <v>#DIV/0!</v>
      </c>
      <c r="X9" s="689"/>
      <c r="Y9" s="753" t="e">
        <f>IF(OR(ISBLANK($P$5)), "", _xlfn.T.TEST($Q$3:$AV$3,$Q$5:$AV$5,1,2))</f>
        <v>#DIV/0!</v>
      </c>
      <c r="Z9" s="754"/>
      <c r="AA9" s="538" t="e">
        <f>IF(OR(ISBLANK($P$6)), "", _xlfn.T.TEST($Q$3:$AV$3,$Q$6:$AV$6,1,2))</f>
        <v>#DIV/0!</v>
      </c>
      <c r="AB9" s="539"/>
      <c r="AC9" s="662"/>
      <c r="AD9" s="769" t="s">
        <v>143</v>
      </c>
      <c r="AE9" s="770"/>
      <c r="AF9" s="628" t="s">
        <v>133</v>
      </c>
      <c r="AG9" s="623"/>
      <c r="AH9" s="643" t="str">
        <f>IF(OR(ISBLANK($P$3)), "", $P$3)</f>
        <v>Control</v>
      </c>
      <c r="AI9" s="644"/>
      <c r="AJ9" s="688" t="e">
        <f>IF(OR(ISBLANK($P$4)), "", _xlfn.T.TEST($Q$3:$AV$3,$Q$4:$AV$4,1,1))</f>
        <v>#DIV/0!</v>
      </c>
      <c r="AK9" s="689"/>
      <c r="AL9" s="753" t="e">
        <f>IF(OR(ISBLANK($P$5)), "", _xlfn.T.TEST($Q$3:$AV$3,$Q$5:$AV$5,1,1))</f>
        <v>#DIV/0!</v>
      </c>
      <c r="AM9" s="754"/>
      <c r="AN9" s="538" t="e">
        <f>IF(OR(ISBLANK($P$6)), "", _xlfn.T.TEST($Q$3:$AV$3,$Q$6:$AV$6,1,1))</f>
        <v>#DIV/0!</v>
      </c>
      <c r="AO9" s="539"/>
      <c r="AP9" s="701"/>
      <c r="AQ9" s="720" t="s">
        <v>137</v>
      </c>
      <c r="AR9" s="721"/>
      <c r="AS9" s="623" t="s">
        <v>135</v>
      </c>
      <c r="AT9" s="623"/>
      <c r="AU9" s="710" t="s">
        <v>83</v>
      </c>
      <c r="AV9" s="711"/>
      <c r="AW9" s="704" t="str">
        <f>IF(OR(ISBLANK($AX$3)),"",_xlfn.T.TEST($Q$3:$AV$3,$O$15:$O$46,1,3))</f>
        <v/>
      </c>
      <c r="AX9" s="705"/>
      <c r="AY9" s="645" t="str">
        <f>IF(OR(ISBLANK($AX$4)),"",_xlfn.T.TEST($Q$4:$AV$4,$O$47:$O$48,1,3))</f>
        <v/>
      </c>
      <c r="AZ9" s="646"/>
      <c r="BA9" s="575" t="str">
        <f>IF(OR(ISBLANK($AX$5)),"",_xlfn.T.TEST($Q$5:$AV$5,$O$79:$O$110,1,3))</f>
        <v/>
      </c>
      <c r="BB9" s="576"/>
      <c r="BC9" s="696" t="str">
        <f>IF(OR(ISBLANK($AX$6)),"",_xlfn.T.TEST($Q$6:$AV$6,$O$111:$O$142,1,3))</f>
        <v/>
      </c>
      <c r="BD9" s="621"/>
      <c r="BE9" s="292" t="s">
        <v>100</v>
      </c>
      <c r="BF9" s="586"/>
    </row>
    <row r="10" spans="8:58" s="174" customFormat="1" ht="14.1" customHeight="1" x14ac:dyDescent="0.3">
      <c r="H10" s="203"/>
      <c r="I10" s="175"/>
      <c r="J10" s="175"/>
      <c r="K10" s="175"/>
      <c r="L10" s="175"/>
      <c r="M10" s="175"/>
      <c r="N10" s="175"/>
      <c r="O10" s="204"/>
      <c r="P10" s="685"/>
      <c r="Q10" s="748"/>
      <c r="R10" s="749"/>
      <c r="S10" s="630"/>
      <c r="T10" s="631"/>
      <c r="U10" s="639" t="str">
        <f>IF(OR(ISBLANK($P$4)), "", $P$4)</f>
        <v>Experiment Group 1</v>
      </c>
      <c r="V10" s="639"/>
      <c r="W10" s="690" t="e">
        <f>IF(OR(ISBLANK($P$4)), "", _xlfn.T.TEST($Q$4:$AV$4,$Q$4:$AV$4,1,2))</f>
        <v>#DIV/0!</v>
      </c>
      <c r="X10" s="691"/>
      <c r="Y10" s="755" t="e">
        <f>IF(OR(ISBLANK($P$5)), "", _xlfn.T.TEST($Q$4:$AV$4,$Q$5:$AV$5,1,2))</f>
        <v>#DIV/0!</v>
      </c>
      <c r="Z10" s="756"/>
      <c r="AA10" s="657" t="e">
        <f>IF(OR(ISBLANK($P$6)), "", _xlfn.T.TEST($Q$4:$AV$4,$Q$6:$AV$6,1,2))</f>
        <v>#DIV/0!</v>
      </c>
      <c r="AB10" s="658"/>
      <c r="AC10" s="662"/>
      <c r="AD10" s="742"/>
      <c r="AE10" s="743"/>
      <c r="AF10" s="630"/>
      <c r="AG10" s="624"/>
      <c r="AH10" s="759" t="str">
        <f>IF(OR(ISBLANK($P$4)), "", $P$4)</f>
        <v>Experiment Group 1</v>
      </c>
      <c r="AI10" s="760"/>
      <c r="AJ10" s="740"/>
      <c r="AK10" s="741"/>
      <c r="AL10" s="755" t="e">
        <f>IF(OR(ISBLANK($P$5)), "", _xlfn.T.TEST($Q$4:$AV$4,$Q$5:$AV$5,1,1))</f>
        <v>#DIV/0!</v>
      </c>
      <c r="AM10" s="756"/>
      <c r="AN10" s="657" t="e">
        <f>IF(OR(ISBLANK($P$6)), "", _xlfn.T.TEST($Q$4:$AV$4,$Q$6:$AV$6,1,1))</f>
        <v>#DIV/0!</v>
      </c>
      <c r="AO10" s="658"/>
      <c r="AP10" s="701"/>
      <c r="AQ10" s="722"/>
      <c r="AR10" s="723"/>
      <c r="AS10" s="624"/>
      <c r="AT10" s="624"/>
      <c r="AU10" s="712"/>
      <c r="AV10" s="713"/>
      <c r="AW10" s="706"/>
      <c r="AX10" s="707"/>
      <c r="AY10" s="647"/>
      <c r="AZ10" s="648"/>
      <c r="BA10" s="577"/>
      <c r="BB10" s="578"/>
      <c r="BC10" s="697"/>
      <c r="BD10" s="621"/>
      <c r="BE10" s="293" t="s">
        <v>53</v>
      </c>
      <c r="BF10" s="586"/>
    </row>
    <row r="11" spans="8:58" s="174" customFormat="1" ht="14.1" customHeight="1" thickBot="1" x14ac:dyDescent="0.35">
      <c r="H11" s="203"/>
      <c r="I11" s="175"/>
      <c r="J11" s="175"/>
      <c r="K11" s="175"/>
      <c r="L11" s="175"/>
      <c r="M11" s="175"/>
      <c r="N11" s="175"/>
      <c r="O11" s="204"/>
      <c r="P11" s="685"/>
      <c r="Q11" s="748"/>
      <c r="R11" s="749"/>
      <c r="S11" s="632"/>
      <c r="T11" s="633"/>
      <c r="U11" s="640" t="str">
        <f>IF(OR(ISBLANK($P$5)), "", $P$5)</f>
        <v>Experiment Group 2</v>
      </c>
      <c r="V11" s="640"/>
      <c r="W11" s="583"/>
      <c r="X11" s="584"/>
      <c r="Y11" s="763" t="e">
        <f>IF(OR(ISBLANK($P$5)), "", _xlfn.T.TEST($Q$5:$AV$5,$Q$5:$AV$5,1,2))</f>
        <v>#DIV/0!</v>
      </c>
      <c r="Z11" s="764"/>
      <c r="AA11" s="659" t="e">
        <f>IF(OR(ISBLANK($P$6)), "", _xlfn.T.TEST($Q$5:$AV$5,$Q$6:$AV$6,1,2))</f>
        <v>#DIV/0!</v>
      </c>
      <c r="AB11" s="660"/>
      <c r="AC11" s="662"/>
      <c r="AD11" s="742"/>
      <c r="AE11" s="743"/>
      <c r="AF11" s="632"/>
      <c r="AG11" s="625"/>
      <c r="AH11" s="641" t="str">
        <f>IF(OR(ISBLANK($P$5)), "", $P$5)</f>
        <v>Experiment Group 2</v>
      </c>
      <c r="AI11" s="642"/>
      <c r="AJ11" s="583"/>
      <c r="AK11" s="584"/>
      <c r="AL11" s="757"/>
      <c r="AM11" s="758"/>
      <c r="AN11" s="659" t="e">
        <f>IF(OR(ISBLANK($P$6)), "", _xlfn.T.TEST($Q$5:$AV$5,$Q$6:$AV$6,1,1))</f>
        <v>#DIV/0!</v>
      </c>
      <c r="AO11" s="660"/>
      <c r="AP11" s="701"/>
      <c r="AQ11" s="722"/>
      <c r="AR11" s="723"/>
      <c r="AS11" s="625"/>
      <c r="AT11" s="625"/>
      <c r="AU11" s="714"/>
      <c r="AV11" s="715"/>
      <c r="AW11" s="708"/>
      <c r="AX11" s="709"/>
      <c r="AY11" s="649"/>
      <c r="AZ11" s="650"/>
      <c r="BA11" s="579"/>
      <c r="BB11" s="580"/>
      <c r="BC11" s="698"/>
      <c r="BD11" s="621"/>
      <c r="BE11" s="293" t="s">
        <v>54</v>
      </c>
      <c r="BF11" s="586"/>
    </row>
    <row r="12" spans="8:58" s="174" customFormat="1" ht="14.1" customHeight="1" thickBot="1" x14ac:dyDescent="0.35">
      <c r="H12" s="205"/>
      <c r="I12" s="206"/>
      <c r="J12" s="206"/>
      <c r="K12" s="206"/>
      <c r="L12" s="206"/>
      <c r="M12" s="206"/>
      <c r="N12" s="206"/>
      <c r="O12" s="207"/>
      <c r="P12" s="685"/>
      <c r="Q12" s="748" t="s">
        <v>144</v>
      </c>
      <c r="R12" s="749"/>
      <c r="S12" s="634" t="s">
        <v>132</v>
      </c>
      <c r="T12" s="635"/>
      <c r="U12" s="638" t="str">
        <f>IF(OR(ISBLANK($P$3)), "", $P$3)</f>
        <v>Control</v>
      </c>
      <c r="V12" s="638"/>
      <c r="W12" s="688" t="e">
        <f>IF(OR(ISBLANK($P$4)), "", _xlfn.T.TEST($Q$3:$AV$3,$Q$4:$AV$4,2,2))</f>
        <v>#DIV/0!</v>
      </c>
      <c r="X12" s="689"/>
      <c r="Y12" s="753" t="e">
        <f>IF(OR(ISBLANK($P$5)), "", _xlfn.T.TEST($Q$3:$AV$3,$Q$5:$AV$5,2,2))</f>
        <v>#DIV/0!</v>
      </c>
      <c r="Z12" s="754"/>
      <c r="AA12" s="538" t="e">
        <f>IF(OR(ISBLANK($P$6)), "", _xlfn.T.TEST($Q$3:$AV$3,$Q$6:$AV$6,2,2))</f>
        <v>#DIV/0!</v>
      </c>
      <c r="AB12" s="539"/>
      <c r="AC12" s="662"/>
      <c r="AD12" s="742" t="s">
        <v>148</v>
      </c>
      <c r="AE12" s="743"/>
      <c r="AF12" s="634" t="s">
        <v>134</v>
      </c>
      <c r="AG12" s="626"/>
      <c r="AH12" s="643" t="str">
        <f>IF(OR(ISBLANK($P$3)), "", $P$3)</f>
        <v>Control</v>
      </c>
      <c r="AI12" s="644"/>
      <c r="AJ12" s="688" t="e">
        <f>IF(OR(ISBLANK($P$4)), "", _xlfn.T.TEST($Q$3:$AV$3,$Q$4:$AV$4,2,1))</f>
        <v>#DIV/0!</v>
      </c>
      <c r="AK12" s="689"/>
      <c r="AL12" s="753" t="e">
        <f>IF(OR(ISBLANK($P$5)), "", _xlfn.T.TEST($Q$3:$AV$3,$Q$5:$AV$5,2,1))</f>
        <v>#DIV/0!</v>
      </c>
      <c r="AM12" s="754"/>
      <c r="AN12" s="538" t="e">
        <f>IF(OR(ISBLANK($P$6)), "", _xlfn.T.TEST($Q$3:$AV$3,$Q$6:$AV$6,2,1))</f>
        <v>#DIV/0!</v>
      </c>
      <c r="AO12" s="539"/>
      <c r="AP12" s="701"/>
      <c r="AQ12" s="722" t="s">
        <v>138</v>
      </c>
      <c r="AR12" s="723"/>
      <c r="AS12" s="626" t="s">
        <v>136</v>
      </c>
      <c r="AT12" s="626"/>
      <c r="AU12" s="710" t="s">
        <v>83</v>
      </c>
      <c r="AV12" s="711"/>
      <c r="AW12" s="704" t="str">
        <f>IF(OR(ISBLANK($AX$3)),"",_xlfn.T.TEST($Q$3:$AV$3,$O$15:$O$46,2,3))</f>
        <v/>
      </c>
      <c r="AX12" s="705"/>
      <c r="AY12" s="645" t="str">
        <f>IF(OR(ISBLANK($AX$4)),"",_xlfn.T.TEST($Q$4:$AV$4,$O$47:$O$48,2,3))</f>
        <v/>
      </c>
      <c r="AZ12" s="646"/>
      <c r="BA12" s="575" t="str">
        <f>IF(OR(ISBLANK($AX$5)),"",_xlfn.T.TEST($Q$5:$AV$5,$O$79:$O$110,2,3))</f>
        <v/>
      </c>
      <c r="BB12" s="576"/>
      <c r="BC12" s="696" t="str">
        <f>IF(OR(ISBLANK($AX$6)),"",_xlfn.T.TEST($Q$6:$AV$6,$O$111:$O$142,2,3))</f>
        <v/>
      </c>
      <c r="BD12" s="621"/>
      <c r="BE12" s="294" t="s">
        <v>50</v>
      </c>
      <c r="BF12" s="586"/>
    </row>
    <row r="13" spans="8:58" s="174" customFormat="1" ht="14.1" customHeight="1" x14ac:dyDescent="0.25">
      <c r="H13" s="726" t="s">
        <v>45</v>
      </c>
      <c r="I13" s="728" t="str">
        <f>$P$1</f>
        <v>Independent (X) Variable (units)</v>
      </c>
      <c r="J13" s="729"/>
      <c r="K13" s="726" t="str">
        <f>$Q$1</f>
        <v>Dependent (Y) Variable (units)</v>
      </c>
      <c r="L13" s="732" t="s">
        <v>86</v>
      </c>
      <c r="M13" s="734" t="s">
        <v>87</v>
      </c>
      <c r="N13" s="736" t="s">
        <v>36</v>
      </c>
      <c r="O13" s="738" t="s">
        <v>51</v>
      </c>
      <c r="P13" s="685"/>
      <c r="Q13" s="748" t="s">
        <v>145</v>
      </c>
      <c r="R13" s="749"/>
      <c r="S13" s="636"/>
      <c r="T13" s="637"/>
      <c r="U13" s="639" t="str">
        <f>IF(OR(ISBLANK($P$4)), "", $P$4)</f>
        <v>Experiment Group 1</v>
      </c>
      <c r="V13" s="639"/>
      <c r="W13" s="690" t="e">
        <f>IF(OR(ISBLANK($P$4)), "", _xlfn.T.TEST($Q$4:$AV$4,$Q$4:$AV$4,2,2))</f>
        <v>#DIV/0!</v>
      </c>
      <c r="X13" s="691"/>
      <c r="Y13" s="755" t="e">
        <f>IF(OR(ISBLANK($P$5)), "", _xlfn.T.TEST($Q$4:$AV$4,$Q$5:$AV$5,2,2))</f>
        <v>#DIV/0!</v>
      </c>
      <c r="Z13" s="756"/>
      <c r="AA13" s="657" t="e">
        <f>IF(OR(ISBLANK($P$6)), "", _xlfn.T.TEST($Q$4:$AV$4,$Q$6:$AV$6,2,2))</f>
        <v>#DIV/0!</v>
      </c>
      <c r="AB13" s="658"/>
      <c r="AC13" s="662"/>
      <c r="AD13" s="742" t="s">
        <v>141</v>
      </c>
      <c r="AE13" s="743"/>
      <c r="AF13" s="636"/>
      <c r="AG13" s="627"/>
      <c r="AH13" s="759" t="str">
        <f>IF(OR(ISBLANK($P$4)), "", $P$4)</f>
        <v>Experiment Group 1</v>
      </c>
      <c r="AI13" s="760"/>
      <c r="AJ13" s="740"/>
      <c r="AK13" s="741"/>
      <c r="AL13" s="755" t="e">
        <f>IF(OR(ISBLANK($P$5)), "", _xlfn.T.TEST($Q$4:$AV$4,$Q$5:$AV$5,2,1))</f>
        <v>#DIV/0!</v>
      </c>
      <c r="AM13" s="756"/>
      <c r="AN13" s="657" t="e">
        <f>IF(OR(ISBLANK($P$6)), "", _xlfn.T.TEST($Q$4:$AV$4,$Q$6:$AV$6,2,1))</f>
        <v>#DIV/0!</v>
      </c>
      <c r="AO13" s="658"/>
      <c r="AP13" s="701"/>
      <c r="AQ13" s="722" t="s">
        <v>139</v>
      </c>
      <c r="AR13" s="723"/>
      <c r="AS13" s="627"/>
      <c r="AT13" s="627"/>
      <c r="AU13" s="712"/>
      <c r="AV13" s="713"/>
      <c r="AW13" s="706"/>
      <c r="AX13" s="707"/>
      <c r="AY13" s="647"/>
      <c r="AZ13" s="648"/>
      <c r="BA13" s="577"/>
      <c r="BB13" s="578"/>
      <c r="BC13" s="697"/>
      <c r="BD13" s="621"/>
      <c r="BE13" s="294" t="s">
        <v>101</v>
      </c>
      <c r="BF13" s="586"/>
    </row>
    <row r="14" spans="8:58" s="174" customFormat="1" ht="14.1" customHeight="1" thickBot="1" x14ac:dyDescent="0.3">
      <c r="H14" s="727"/>
      <c r="I14" s="730"/>
      <c r="J14" s="731"/>
      <c r="K14" s="727"/>
      <c r="L14" s="733"/>
      <c r="M14" s="735"/>
      <c r="N14" s="737"/>
      <c r="O14" s="739"/>
      <c r="P14" s="686"/>
      <c r="Q14" s="750" t="s">
        <v>146</v>
      </c>
      <c r="R14" s="751"/>
      <c r="S14" s="636"/>
      <c r="T14" s="637"/>
      <c r="U14" s="687" t="str">
        <f>IF(OR(ISBLANK($P$5)), "", $P$5)</f>
        <v>Experiment Group 2</v>
      </c>
      <c r="V14" s="687"/>
      <c r="W14" s="692"/>
      <c r="X14" s="693"/>
      <c r="Y14" s="765" t="e">
        <f>IF(OR(ISBLANK($P$5)), "", _xlfn.T.TEST($Q$5:$AV$5,$Q$5:$AV$5,2,2))</f>
        <v>#DIV/0!</v>
      </c>
      <c r="Z14" s="766"/>
      <c r="AA14" s="694" t="e">
        <f>IF(OR(ISBLANK($P$6)), "", _xlfn.T.TEST($Q$5:$AV$5,$Q$6:$AV$6,2,2))</f>
        <v>#DIV/0!</v>
      </c>
      <c r="AB14" s="695"/>
      <c r="AC14" s="662"/>
      <c r="AD14" s="744" t="s">
        <v>142</v>
      </c>
      <c r="AE14" s="745"/>
      <c r="AF14" s="636"/>
      <c r="AG14" s="627"/>
      <c r="AH14" s="761" t="str">
        <f>IF(OR(ISBLANK($P$5)), "", $P$5)</f>
        <v>Experiment Group 2</v>
      </c>
      <c r="AI14" s="762"/>
      <c r="AJ14" s="692"/>
      <c r="AK14" s="693"/>
      <c r="AL14" s="767"/>
      <c r="AM14" s="768"/>
      <c r="AN14" s="694" t="e">
        <f>IF(OR(ISBLANK($P$6)), "", _xlfn.T.TEST($Q$5:$AV$5,$Q$6:$AV$6,2,1))</f>
        <v>#DIV/0!</v>
      </c>
      <c r="AO14" s="695"/>
      <c r="AP14" s="701"/>
      <c r="AQ14" s="724" t="s">
        <v>140</v>
      </c>
      <c r="AR14" s="725"/>
      <c r="AS14" s="627"/>
      <c r="AT14" s="627"/>
      <c r="AU14" s="712"/>
      <c r="AV14" s="715"/>
      <c r="AW14" s="708"/>
      <c r="AX14" s="709"/>
      <c r="AY14" s="649"/>
      <c r="AZ14" s="650"/>
      <c r="BA14" s="579"/>
      <c r="BB14" s="580"/>
      <c r="BC14" s="698"/>
      <c r="BD14" s="622"/>
      <c r="BE14" s="295" t="s">
        <v>128</v>
      </c>
      <c r="BF14" s="587"/>
    </row>
    <row r="15" spans="8:58" s="32" customFormat="1" ht="17.25" customHeight="1" x14ac:dyDescent="0.3">
      <c r="H15" s="266" t="str">
        <f>$Q$2</f>
        <v>Trial 1</v>
      </c>
      <c r="I15" s="546" t="str">
        <f>P3</f>
        <v>Control</v>
      </c>
      <c r="J15" s="267" t="e">
        <f>IF($Q$3="",#N/A,$P$3)</f>
        <v>#N/A</v>
      </c>
      <c r="K15" s="268" t="e">
        <f>IF($Q$3="",#N/A,$Q$3)</f>
        <v>#N/A</v>
      </c>
      <c r="L15" s="269" t="e">
        <f>($AL$19*$J$15)+$AP$19</f>
        <v>#N/A</v>
      </c>
      <c r="M15" s="270" t="e">
        <f>IF($K$15="",#N/A,$K$15-$L$15)</f>
        <v>#N/A</v>
      </c>
      <c r="N15" s="271" t="e">
        <f>IF($Q$3="",#N/A,$AW$3)</f>
        <v>#N/A</v>
      </c>
      <c r="O15" s="268" t="e">
        <f>IF($AX$3="",#N/A,$AX$3)</f>
        <v>#N/A</v>
      </c>
      <c r="P15" s="555" t="s">
        <v>129</v>
      </c>
      <c r="Q15" s="38"/>
      <c r="R15" s="25"/>
      <c r="S15" s="25"/>
      <c r="T15" s="25"/>
      <c r="U15" s="25"/>
      <c r="V15" s="25"/>
      <c r="W15" s="25"/>
      <c r="X15" s="25"/>
      <c r="Y15" s="25"/>
      <c r="Z15" s="39"/>
      <c r="AA15" s="25"/>
      <c r="AB15" s="25"/>
      <c r="AC15" s="25"/>
      <c r="AD15" s="25"/>
      <c r="AE15" s="333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39"/>
      <c r="AV15" s="330"/>
      <c r="AW15" s="208"/>
      <c r="AX15" s="208"/>
      <c r="AY15" s="208"/>
      <c r="AZ15" s="208"/>
      <c r="BA15" s="208"/>
      <c r="BB15" s="208"/>
      <c r="BC15" s="208"/>
      <c r="BD15" s="235"/>
      <c r="BE15" s="298"/>
      <c r="BF15" s="235"/>
    </row>
    <row r="16" spans="8:58" s="23" customFormat="1" ht="17.25" customHeight="1" x14ac:dyDescent="0.25">
      <c r="H16" s="272" t="str">
        <f>$R$2</f>
        <v>Trial 2</v>
      </c>
      <c r="I16" s="547"/>
      <c r="J16" s="197" t="e">
        <f>IF($R$3="",#N/A,$P$3)</f>
        <v>#N/A</v>
      </c>
      <c r="K16" s="218" t="e">
        <f>IF($R$3="",#N/A,$R$3)</f>
        <v>#N/A</v>
      </c>
      <c r="L16" s="8" t="e">
        <f>($AL$19*$J$16)+$AP$19</f>
        <v>#N/A</v>
      </c>
      <c r="M16" s="9" t="e">
        <f>IF($K$16="", #N/A,$K$16-$L$16)</f>
        <v>#N/A</v>
      </c>
      <c r="N16" s="58" t="e">
        <f>IF($R$3="",#N/A,$AW$3)</f>
        <v>#N/A</v>
      </c>
      <c r="O16" s="217" t="e">
        <f t="shared" ref="O16:O46" si="0">IF($AX$3="",#N/A,$AX$3)</f>
        <v>#N/A</v>
      </c>
      <c r="P16" s="553"/>
      <c r="Q16" s="334"/>
      <c r="R16" s="64"/>
      <c r="S16" s="64"/>
      <c r="T16" s="64"/>
      <c r="U16" s="64"/>
      <c r="V16" s="64"/>
      <c r="W16" s="64"/>
      <c r="X16" s="64"/>
      <c r="Y16" s="64"/>
      <c r="Z16" s="349"/>
      <c r="AA16" s="283"/>
      <c r="AB16" s="283" t="s">
        <v>79</v>
      </c>
      <c r="AC16" s="64"/>
      <c r="AD16" s="283"/>
      <c r="AE16" s="282"/>
      <c r="AF16" s="67"/>
      <c r="AG16" s="67"/>
      <c r="AH16" s="67"/>
      <c r="AI16" s="67"/>
      <c r="AJ16" s="67"/>
      <c r="AK16" s="67"/>
      <c r="AL16" s="310" t="s">
        <v>82</v>
      </c>
      <c r="AM16" s="285"/>
      <c r="AN16" s="285"/>
      <c r="AO16" s="285"/>
      <c r="AP16" s="285"/>
      <c r="AQ16" s="285"/>
      <c r="AR16" s="285"/>
      <c r="AS16" s="285"/>
      <c r="AT16" s="7"/>
      <c r="AU16" s="35"/>
      <c r="AV16" s="331"/>
      <c r="AW16" s="179"/>
      <c r="AX16" s="179"/>
      <c r="AY16" s="179"/>
      <c r="AZ16" s="179"/>
      <c r="BA16" s="179"/>
      <c r="BB16" s="179"/>
      <c r="BC16" s="179"/>
      <c r="BD16" s="166"/>
      <c r="BE16" s="176"/>
      <c r="BF16" s="166"/>
    </row>
    <row r="17" spans="8:58" s="22" customFormat="1" ht="17.25" customHeight="1" x14ac:dyDescent="0.3">
      <c r="H17" s="273" t="str">
        <f>$S$2</f>
        <v>Trial 3</v>
      </c>
      <c r="I17" s="547"/>
      <c r="J17" s="197" t="e">
        <f>IF($S$3="",#N/A,$P$3)</f>
        <v>#N/A</v>
      </c>
      <c r="K17" s="218" t="e">
        <f>IF($S$3="",#N/A,$S$3)</f>
        <v>#N/A</v>
      </c>
      <c r="L17" s="8" t="e">
        <f>($AL$19*$J$17)+$AP$19</f>
        <v>#N/A</v>
      </c>
      <c r="M17" s="9" t="e">
        <f>IF($K$17="", #N/A,$K$17-$L$17)</f>
        <v>#N/A</v>
      </c>
      <c r="N17" s="58" t="e">
        <f>IF($S$3="",#N/A,$AW$3)</f>
        <v>#N/A</v>
      </c>
      <c r="O17" s="217" t="e">
        <f t="shared" si="0"/>
        <v>#N/A</v>
      </c>
      <c r="P17" s="553"/>
      <c r="Q17" s="34"/>
      <c r="R17" s="7"/>
      <c r="S17" s="7"/>
      <c r="T17" s="7"/>
      <c r="U17" s="7"/>
      <c r="V17" s="7"/>
      <c r="W17" s="7"/>
      <c r="X17" s="7"/>
      <c r="Y17" s="7"/>
      <c r="Z17" s="35"/>
      <c r="AA17" s="283"/>
      <c r="AB17" s="283" t="s">
        <v>80</v>
      </c>
      <c r="AC17" s="7"/>
      <c r="AD17" s="283"/>
      <c r="AE17" s="282"/>
      <c r="AF17" s="67"/>
      <c r="AG17" s="67"/>
      <c r="AH17" s="67"/>
      <c r="AI17" s="67"/>
      <c r="AJ17" s="67"/>
      <c r="AK17" s="67"/>
      <c r="AL17" s="310" t="s">
        <v>91</v>
      </c>
      <c r="AM17" s="335"/>
      <c r="AN17" s="285"/>
      <c r="AO17" s="285"/>
      <c r="AP17" s="285"/>
      <c r="AQ17" s="285"/>
      <c r="AR17" s="285"/>
      <c r="AS17" s="285"/>
      <c r="AT17" s="7"/>
      <c r="AU17" s="35"/>
      <c r="AV17" s="331"/>
      <c r="AW17" s="179"/>
      <c r="AX17" s="179"/>
      <c r="AY17" s="165"/>
      <c r="AZ17" s="165"/>
      <c r="BA17" s="165"/>
      <c r="BB17" s="165"/>
      <c r="BC17" s="165"/>
      <c r="BD17" s="168"/>
      <c r="BE17" s="168"/>
      <c r="BF17" s="165"/>
    </row>
    <row r="18" spans="8:58" ht="17.25" customHeight="1" x14ac:dyDescent="0.3">
      <c r="H18" s="272" t="str">
        <f>$T$2</f>
        <v>Trial 4</v>
      </c>
      <c r="I18" s="547"/>
      <c r="J18" s="197" t="e">
        <f>IF($T$3="",#N/A,$P$3)</f>
        <v>#N/A</v>
      </c>
      <c r="K18" s="218" t="e">
        <f>IF($T$3="",#N/A,$T$3)</f>
        <v>#N/A</v>
      </c>
      <c r="L18" s="8" t="e">
        <f>($AL$19*$J$18)+$AP$19</f>
        <v>#N/A</v>
      </c>
      <c r="M18" s="9" t="e">
        <f>IF($K$18="", #N/A,$K$18-$L$18)</f>
        <v>#N/A</v>
      </c>
      <c r="N18" s="58" t="e">
        <f>IF($T$3="",#N/A,$AW$3)</f>
        <v>#N/A</v>
      </c>
      <c r="O18" s="217" t="e">
        <f t="shared" si="0"/>
        <v>#N/A</v>
      </c>
      <c r="P18" s="553"/>
      <c r="Q18" s="34"/>
      <c r="R18" s="7"/>
      <c r="S18" s="7"/>
      <c r="T18" s="7"/>
      <c r="U18" s="7"/>
      <c r="V18" s="7"/>
      <c r="W18" s="7"/>
      <c r="X18" s="7"/>
      <c r="Y18" s="7"/>
      <c r="Z18" s="35"/>
      <c r="AA18" s="284"/>
      <c r="AB18" s="284" t="s">
        <v>61</v>
      </c>
      <c r="AC18" s="7"/>
      <c r="AD18" s="284"/>
      <c r="AE18" s="282"/>
      <c r="AF18" s="281"/>
      <c r="AG18" s="281"/>
      <c r="AH18" s="281"/>
      <c r="AI18" s="281"/>
      <c r="AJ18" s="281"/>
      <c r="AK18" s="281"/>
      <c r="AL18" s="589" t="s">
        <v>88</v>
      </c>
      <c r="AM18" s="590"/>
      <c r="AN18" s="590"/>
      <c r="AO18" s="591"/>
      <c r="AP18" s="589" t="s">
        <v>89</v>
      </c>
      <c r="AQ18" s="590"/>
      <c r="AR18" s="590"/>
      <c r="AS18" s="591"/>
      <c r="AT18" s="7"/>
      <c r="AU18" s="35"/>
      <c r="AV18" s="331"/>
      <c r="AW18" s="179"/>
      <c r="AX18" s="179"/>
      <c r="AY18" s="234"/>
      <c r="AZ18" s="234"/>
      <c r="BA18" s="234"/>
      <c r="BB18" s="165"/>
      <c r="BC18" s="165"/>
      <c r="BD18" s="168"/>
      <c r="BE18" s="168"/>
      <c r="BF18" s="165"/>
    </row>
    <row r="19" spans="8:58" ht="17.25" customHeight="1" x14ac:dyDescent="0.3">
      <c r="H19" s="273" t="str">
        <f>$U$2</f>
        <v>Trial 5</v>
      </c>
      <c r="I19" s="547"/>
      <c r="J19" s="197" t="e">
        <f>IF($U$3="",#N/A,$P$3)</f>
        <v>#N/A</v>
      </c>
      <c r="K19" s="218" t="e">
        <f>IF($U$3="",#N/A,$U$3)</f>
        <v>#N/A</v>
      </c>
      <c r="L19" s="8" t="e">
        <f>($AL$19*$J$19)+$AP$19</f>
        <v>#N/A</v>
      </c>
      <c r="M19" s="9" t="e">
        <f>IF($K$19="", #N/A,$K$19-$L$19)</f>
        <v>#N/A</v>
      </c>
      <c r="N19" s="58" t="e">
        <f>IF($U$3="",#N/A,$AW$3)</f>
        <v>#N/A</v>
      </c>
      <c r="O19" s="217" t="e">
        <f t="shared" si="0"/>
        <v>#N/A</v>
      </c>
      <c r="P19" s="553"/>
      <c r="Q19" s="34"/>
      <c r="R19" s="7"/>
      <c r="S19" s="7"/>
      <c r="T19" s="7"/>
      <c r="U19" s="7"/>
      <c r="V19" s="7"/>
      <c r="W19" s="7"/>
      <c r="X19" s="7"/>
      <c r="Y19" s="7"/>
      <c r="Z19" s="35"/>
      <c r="AA19" s="7"/>
      <c r="AB19" s="7"/>
      <c r="AC19" s="7"/>
      <c r="AD19" s="7"/>
      <c r="AE19" s="282"/>
      <c r="AF19" s="7"/>
      <c r="AG19" s="7"/>
      <c r="AH19" s="7"/>
      <c r="AI19" s="7"/>
      <c r="AJ19" s="7"/>
      <c r="AK19" s="7"/>
      <c r="AL19" s="595"/>
      <c r="AM19" s="596"/>
      <c r="AN19" s="596"/>
      <c r="AO19" s="597"/>
      <c r="AP19" s="592"/>
      <c r="AQ19" s="593"/>
      <c r="AR19" s="593"/>
      <c r="AS19" s="594"/>
      <c r="AT19" s="7"/>
      <c r="AU19" s="35"/>
      <c r="AV19" s="331"/>
      <c r="AW19" s="179"/>
      <c r="AX19" s="179"/>
      <c r="AY19" s="234"/>
      <c r="AZ19" s="234"/>
      <c r="BA19" s="234"/>
      <c r="BB19" s="165"/>
      <c r="BC19" s="165"/>
      <c r="BD19" s="165"/>
      <c r="BE19" s="168"/>
      <c r="BF19" s="165"/>
    </row>
    <row r="20" spans="8:58" ht="17.25" customHeight="1" x14ac:dyDescent="0.3">
      <c r="H20" s="272" t="str">
        <f>$V$2</f>
        <v>Trial 6</v>
      </c>
      <c r="I20" s="547"/>
      <c r="J20" s="197" t="e">
        <f>IF($V$3="",#N/A,$P$3)</f>
        <v>#N/A</v>
      </c>
      <c r="K20" s="218" t="e">
        <f>IF($V$3="",#N/A,$V$3)</f>
        <v>#N/A</v>
      </c>
      <c r="L20" s="8" t="e">
        <f>($AL$19*$J$20)+$AP$19</f>
        <v>#N/A</v>
      </c>
      <c r="M20" s="9" t="e">
        <f>IF($K$20="", #N/A,$K$20-$L$20)</f>
        <v>#N/A</v>
      </c>
      <c r="N20" s="58" t="e">
        <f>IF($V$3="",#N/A,$AW$3)</f>
        <v>#N/A</v>
      </c>
      <c r="O20" s="217" t="e">
        <f t="shared" si="0"/>
        <v>#N/A</v>
      </c>
      <c r="P20" s="553"/>
      <c r="Q20" s="34"/>
      <c r="R20" s="7"/>
      <c r="S20" s="7"/>
      <c r="T20" s="7"/>
      <c r="U20" s="7"/>
      <c r="V20" s="7"/>
      <c r="W20" s="7"/>
      <c r="X20" s="7"/>
      <c r="Y20" s="7"/>
      <c r="Z20" s="35"/>
      <c r="AA20" s="7"/>
      <c r="AB20" s="7"/>
      <c r="AC20" s="7"/>
      <c r="AD20" s="7"/>
      <c r="AE20" s="282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35"/>
      <c r="AV20" s="331"/>
      <c r="AW20" s="179"/>
      <c r="AX20" s="179"/>
      <c r="AY20" s="165"/>
      <c r="AZ20" s="165"/>
      <c r="BA20" s="165"/>
      <c r="BB20" s="165"/>
      <c r="BC20" s="165"/>
      <c r="BD20" s="165"/>
      <c r="BE20" s="168"/>
      <c r="BF20" s="165"/>
    </row>
    <row r="21" spans="8:58" ht="17.25" customHeight="1" x14ac:dyDescent="0.3">
      <c r="H21" s="273" t="str">
        <f>$W$2</f>
        <v>Trial 7</v>
      </c>
      <c r="I21" s="547"/>
      <c r="J21" s="197" t="e">
        <f>IF($W$3="",#N/A,$P$3)</f>
        <v>#N/A</v>
      </c>
      <c r="K21" s="218" t="e">
        <f>IF($W$3="",#N/A,$W$3)</f>
        <v>#N/A</v>
      </c>
      <c r="L21" s="8" t="e">
        <f>($AL$19*$J$21)+$AP$19</f>
        <v>#N/A</v>
      </c>
      <c r="M21" s="9" t="e">
        <f>IF($K$21="", #N/A,$K$21-$L$21)</f>
        <v>#N/A</v>
      </c>
      <c r="N21" s="58" t="e">
        <f>IF($W$3="",#N/A,$AW$3)</f>
        <v>#N/A</v>
      </c>
      <c r="O21" s="217" t="e">
        <f t="shared" si="0"/>
        <v>#N/A</v>
      </c>
      <c r="P21" s="553"/>
      <c r="Q21" s="34"/>
      <c r="R21" s="7"/>
      <c r="S21" s="7"/>
      <c r="T21" s="7"/>
      <c r="U21" s="7"/>
      <c r="V21" s="7"/>
      <c r="W21" s="7"/>
      <c r="X21" s="7"/>
      <c r="Y21" s="7"/>
      <c r="Z21" s="35"/>
      <c r="AA21" s="7"/>
      <c r="AB21" s="7"/>
      <c r="AC21" s="7"/>
      <c r="AD21" s="7"/>
      <c r="AE21" s="282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35"/>
      <c r="AV21" s="331"/>
      <c r="AW21" s="179"/>
      <c r="AX21" s="179"/>
      <c r="AY21" s="165"/>
      <c r="AZ21" s="165"/>
      <c r="BA21" s="165"/>
      <c r="BB21" s="165"/>
      <c r="BC21" s="165"/>
      <c r="BD21" s="165"/>
      <c r="BE21" s="168"/>
      <c r="BF21" s="165"/>
    </row>
    <row r="22" spans="8:58" ht="17.25" customHeight="1" x14ac:dyDescent="0.3">
      <c r="H22" s="272" t="str">
        <f>$X$2</f>
        <v>Trial 8</v>
      </c>
      <c r="I22" s="547"/>
      <c r="J22" s="197" t="e">
        <f>IF($X$3="",#N/A,$P$3)</f>
        <v>#N/A</v>
      </c>
      <c r="K22" s="218" t="e">
        <f>IF($X$3="",#N/A,$X$3)</f>
        <v>#N/A</v>
      </c>
      <c r="L22" s="8" t="e">
        <f>($AL$19*$J$22)+$AP$19</f>
        <v>#N/A</v>
      </c>
      <c r="M22" s="9" t="e">
        <f>IF($K$22="", #N/A,$K$22-$L$22)</f>
        <v>#N/A</v>
      </c>
      <c r="N22" s="58" t="e">
        <f>IF($X$3="",#N/A,$AW$3)</f>
        <v>#N/A</v>
      </c>
      <c r="O22" s="217" t="e">
        <f t="shared" si="0"/>
        <v>#N/A</v>
      </c>
      <c r="P22" s="553"/>
      <c r="Q22" s="34"/>
      <c r="R22" s="7"/>
      <c r="S22" s="7"/>
      <c r="T22" s="7"/>
      <c r="U22" s="7"/>
      <c r="V22" s="7"/>
      <c r="W22" s="7"/>
      <c r="X22" s="7"/>
      <c r="Y22" s="7"/>
      <c r="Z22" s="35"/>
      <c r="AA22" s="7"/>
      <c r="AB22" s="7"/>
      <c r="AC22" s="7"/>
      <c r="AD22" s="7"/>
      <c r="AE22" s="282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35"/>
      <c r="AV22" s="331"/>
      <c r="AW22" s="179"/>
      <c r="AX22" s="179"/>
      <c r="AY22" s="165"/>
      <c r="AZ22" s="165"/>
      <c r="BA22" s="165"/>
      <c r="BB22" s="165"/>
      <c r="BC22" s="165"/>
      <c r="BD22" s="165"/>
      <c r="BE22" s="168"/>
      <c r="BF22" s="165"/>
    </row>
    <row r="23" spans="8:58" ht="17.25" customHeight="1" x14ac:dyDescent="0.3">
      <c r="H23" s="273" t="str">
        <f>$Y$2</f>
        <v>Trial 9</v>
      </c>
      <c r="I23" s="547"/>
      <c r="J23" s="197" t="e">
        <f>IF($Y$3="",#N/A,$P$3)</f>
        <v>#N/A</v>
      </c>
      <c r="K23" s="218" t="e">
        <f>IF($Y$3="",#N/A,$Y$3)</f>
        <v>#N/A</v>
      </c>
      <c r="L23" s="8" t="e">
        <f>($AL$19*$J$23)+$AP$19</f>
        <v>#N/A</v>
      </c>
      <c r="M23" s="9" t="e">
        <f>IF($K$23="", #N/A,$K$23-$L$23)</f>
        <v>#N/A</v>
      </c>
      <c r="N23" s="58" t="e">
        <f>IF($Y$3="",#N/A,$AW$3)</f>
        <v>#N/A</v>
      </c>
      <c r="O23" s="217" t="e">
        <f t="shared" si="0"/>
        <v>#N/A</v>
      </c>
      <c r="P23" s="553"/>
      <c r="Q23" s="34"/>
      <c r="R23" s="7"/>
      <c r="S23" s="7"/>
      <c r="T23" s="7"/>
      <c r="U23" s="7"/>
      <c r="V23" s="7"/>
      <c r="W23" s="7"/>
      <c r="X23" s="7"/>
      <c r="Y23" s="7"/>
      <c r="Z23" s="35"/>
      <c r="AA23" s="7"/>
      <c r="AB23" s="7"/>
      <c r="AC23" s="7"/>
      <c r="AD23" s="7"/>
      <c r="AE23" s="282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35"/>
      <c r="AV23" s="331"/>
      <c r="AW23" s="179"/>
      <c r="AX23" s="179"/>
      <c r="AY23" s="165"/>
      <c r="AZ23" s="165"/>
      <c r="BA23" s="165"/>
      <c r="BB23" s="165"/>
      <c r="BC23" s="165"/>
      <c r="BD23" s="165"/>
      <c r="BE23" s="168"/>
      <c r="BF23" s="165"/>
    </row>
    <row r="24" spans="8:58" ht="17.25" customHeight="1" x14ac:dyDescent="0.3">
      <c r="H24" s="272" t="str">
        <f>$Z$2</f>
        <v>Trial 10</v>
      </c>
      <c r="I24" s="547"/>
      <c r="J24" s="197" t="e">
        <f>IF($Z$3="",#N/A,$P$3)</f>
        <v>#N/A</v>
      </c>
      <c r="K24" s="218" t="e">
        <f>IF($Z$3="",#N/A,$Z$3)</f>
        <v>#N/A</v>
      </c>
      <c r="L24" s="8" t="e">
        <f>($AL$19*$J$24)+$AP$19</f>
        <v>#N/A</v>
      </c>
      <c r="M24" s="9" t="e">
        <f>IF($K$24="", #N/A,$K$24-$L$24)</f>
        <v>#N/A</v>
      </c>
      <c r="N24" s="58" t="e">
        <f>IF($Z$3="",#N/A,$AW$3)</f>
        <v>#N/A</v>
      </c>
      <c r="O24" s="217" t="e">
        <f t="shared" si="0"/>
        <v>#N/A</v>
      </c>
      <c r="P24" s="553"/>
      <c r="Q24" s="34"/>
      <c r="R24" s="7"/>
      <c r="S24" s="7"/>
      <c r="T24" s="7"/>
      <c r="U24" s="7"/>
      <c r="V24" s="7"/>
      <c r="W24" s="7"/>
      <c r="X24" s="7"/>
      <c r="Y24" s="7"/>
      <c r="Z24" s="35"/>
      <c r="AA24" s="7"/>
      <c r="AB24" s="7"/>
      <c r="AC24" s="7"/>
      <c r="AD24" s="7"/>
      <c r="AE24" s="282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35"/>
      <c r="AV24" s="331"/>
      <c r="AW24" s="179"/>
      <c r="AX24" s="179"/>
      <c r="AY24" s="165"/>
      <c r="AZ24" s="165"/>
      <c r="BA24" s="165"/>
      <c r="BB24" s="165"/>
      <c r="BC24" s="165"/>
      <c r="BD24" s="165"/>
      <c r="BE24" s="168"/>
      <c r="BF24" s="165"/>
    </row>
    <row r="25" spans="8:58" ht="17.25" customHeight="1" x14ac:dyDescent="0.3">
      <c r="H25" s="273" t="str">
        <f>$AA$2</f>
        <v>Trial 11</v>
      </c>
      <c r="I25" s="547"/>
      <c r="J25" s="197" t="e">
        <f>IF($AA$3="",#N/A,$P$3)</f>
        <v>#N/A</v>
      </c>
      <c r="K25" s="218" t="e">
        <f>IF($AA$3="",#N/A,$AA$3)</f>
        <v>#N/A</v>
      </c>
      <c r="L25" s="8" t="e">
        <f>($AL$19*$J$25)+$AP$19</f>
        <v>#N/A</v>
      </c>
      <c r="M25" s="9" t="e">
        <f>IF($K$25="", #N/A,$K$25-$L$25)</f>
        <v>#N/A</v>
      </c>
      <c r="N25" s="58" t="e">
        <f>IF($AA$3="", #N/A,$AW$3)</f>
        <v>#N/A</v>
      </c>
      <c r="O25" s="217" t="e">
        <f t="shared" si="0"/>
        <v>#N/A</v>
      </c>
      <c r="P25" s="553"/>
      <c r="Q25" s="34"/>
      <c r="R25" s="7"/>
      <c r="S25" s="7"/>
      <c r="T25" s="7"/>
      <c r="U25" s="7"/>
      <c r="V25" s="7"/>
      <c r="W25" s="7"/>
      <c r="X25" s="7"/>
      <c r="Y25" s="7"/>
      <c r="Z25" s="35"/>
      <c r="AA25" s="7"/>
      <c r="AB25" s="7"/>
      <c r="AC25" s="7"/>
      <c r="AD25" s="7"/>
      <c r="AE25" s="282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35"/>
      <c r="AV25" s="234"/>
      <c r="AW25" s="165"/>
      <c r="AX25" s="165"/>
      <c r="AY25" s="165"/>
      <c r="AZ25" s="165"/>
      <c r="BA25" s="165"/>
      <c r="BB25" s="165"/>
      <c r="BC25" s="165"/>
      <c r="BD25" s="165"/>
      <c r="BE25" s="168"/>
      <c r="BF25" s="165"/>
    </row>
    <row r="26" spans="8:58" ht="17.25" customHeight="1" x14ac:dyDescent="0.3">
      <c r="H26" s="272" t="str">
        <f>$AB$2</f>
        <v>Trial 12</v>
      </c>
      <c r="I26" s="547"/>
      <c r="J26" s="197" t="e">
        <f>IF($AB$3="",#N/A,$P$3)</f>
        <v>#N/A</v>
      </c>
      <c r="K26" s="218" t="e">
        <f>IF($AB$3="",#N/A,$AB$3)</f>
        <v>#N/A</v>
      </c>
      <c r="L26" s="8" t="e">
        <f>($AL$19*$J$26)+$AP$19</f>
        <v>#N/A</v>
      </c>
      <c r="M26" s="9" t="e">
        <f>IF($K$26="", #N/A,$K$26-$L$26)</f>
        <v>#N/A</v>
      </c>
      <c r="N26" s="58" t="e">
        <f>IF($AB$3="", #N/A,$AW$3)</f>
        <v>#N/A</v>
      </c>
      <c r="O26" s="217" t="e">
        <f t="shared" si="0"/>
        <v>#N/A</v>
      </c>
      <c r="P26" s="553"/>
      <c r="Q26" s="34"/>
      <c r="R26" s="7"/>
      <c r="S26" s="7"/>
      <c r="T26" s="7"/>
      <c r="U26" s="7"/>
      <c r="V26" s="7"/>
      <c r="W26" s="7"/>
      <c r="X26" s="7"/>
      <c r="Y26" s="7"/>
      <c r="Z26" s="35"/>
      <c r="AA26" s="7"/>
      <c r="AB26" s="7"/>
      <c r="AC26" s="7"/>
      <c r="AD26" s="7"/>
      <c r="AE26" s="282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35"/>
      <c r="AV26" s="234"/>
      <c r="AW26" s="165"/>
      <c r="AX26" s="165"/>
      <c r="AY26" s="165"/>
      <c r="AZ26" s="165"/>
      <c r="BA26" s="165"/>
      <c r="BB26" s="165"/>
      <c r="BC26" s="165"/>
      <c r="BD26" s="165"/>
      <c r="BE26" s="168"/>
      <c r="BF26" s="165"/>
    </row>
    <row r="27" spans="8:58" ht="17.25" customHeight="1" x14ac:dyDescent="0.3">
      <c r="H27" s="273" t="str">
        <f>$AC$2</f>
        <v>Trial 13</v>
      </c>
      <c r="I27" s="547"/>
      <c r="J27" s="197" t="e">
        <f>IF($AC$3="",#N/A,$P$3)</f>
        <v>#N/A</v>
      </c>
      <c r="K27" s="218" t="e">
        <f>IF($AC$3="",#N/A,$AC$3)</f>
        <v>#N/A</v>
      </c>
      <c r="L27" s="8" t="e">
        <f>($AL$19*$J$27)+$AP$19</f>
        <v>#N/A</v>
      </c>
      <c r="M27" s="9" t="e">
        <f>IF($K$27="", #N/A,$K$27-$L$27)</f>
        <v>#N/A</v>
      </c>
      <c r="N27" s="58" t="e">
        <f>IF($AC$3="", #N/A,$AC$3)</f>
        <v>#N/A</v>
      </c>
      <c r="O27" s="217" t="e">
        <f t="shared" si="0"/>
        <v>#N/A</v>
      </c>
      <c r="P27" s="553"/>
      <c r="Q27" s="34"/>
      <c r="R27" s="7"/>
      <c r="S27" s="7"/>
      <c r="T27" s="7"/>
      <c r="U27" s="7"/>
      <c r="V27" s="7"/>
      <c r="W27" s="7"/>
      <c r="X27" s="7"/>
      <c r="Y27" s="7"/>
      <c r="Z27" s="35"/>
      <c r="AA27" s="7"/>
      <c r="AB27" s="7"/>
      <c r="AC27" s="7"/>
      <c r="AD27" s="7"/>
      <c r="AE27" s="282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35"/>
      <c r="AV27" s="332"/>
      <c r="AW27" s="178"/>
      <c r="AX27" s="178"/>
      <c r="AY27" s="178"/>
      <c r="AZ27" s="178"/>
      <c r="BA27" s="178"/>
      <c r="BB27" s="178"/>
      <c r="BC27" s="178"/>
      <c r="BD27" s="165"/>
      <c r="BE27" s="168"/>
      <c r="BF27" s="165"/>
    </row>
    <row r="28" spans="8:58" ht="17.25" customHeight="1" x14ac:dyDescent="0.3">
      <c r="H28" s="272" t="str">
        <f>$AD$2</f>
        <v>Trial 14</v>
      </c>
      <c r="I28" s="547"/>
      <c r="J28" s="197" t="e">
        <f>IF($AD$3="",#N/A,$P$3)</f>
        <v>#N/A</v>
      </c>
      <c r="K28" s="218" t="e">
        <f>IF($AD$3="",#N/A,$AD$3)</f>
        <v>#N/A</v>
      </c>
      <c r="L28" s="8" t="e">
        <f>($AL$19*$J$28)+$AP$19</f>
        <v>#N/A</v>
      </c>
      <c r="M28" s="9" t="e">
        <f>IF($K$28="", #N/A,$K$28-$L$28)</f>
        <v>#N/A</v>
      </c>
      <c r="N28" s="58" t="e">
        <f>IF($AD$3="", #N/A,$AW$3)</f>
        <v>#N/A</v>
      </c>
      <c r="O28" s="217" t="e">
        <f t="shared" si="0"/>
        <v>#N/A</v>
      </c>
      <c r="P28" s="553"/>
      <c r="Q28" s="34"/>
      <c r="R28" s="7"/>
      <c r="S28" s="7"/>
      <c r="T28" s="7"/>
      <c r="U28" s="7"/>
      <c r="V28" s="7"/>
      <c r="W28" s="7"/>
      <c r="X28" s="7"/>
      <c r="Y28" s="7"/>
      <c r="Z28" s="35"/>
      <c r="AA28" s="7"/>
      <c r="AB28" s="7"/>
      <c r="AC28" s="7"/>
      <c r="AD28" s="7"/>
      <c r="AE28" s="282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35"/>
      <c r="AV28" s="234"/>
      <c r="AW28" s="165"/>
      <c r="AX28" s="165"/>
      <c r="AY28" s="165"/>
      <c r="AZ28" s="165"/>
      <c r="BA28" s="165"/>
      <c r="BB28" s="165"/>
      <c r="BC28" s="165"/>
      <c r="BD28" s="165"/>
      <c r="BE28" s="168"/>
      <c r="BF28" s="165"/>
    </row>
    <row r="29" spans="8:58" ht="17.25" customHeight="1" x14ac:dyDescent="0.3">
      <c r="H29" s="273" t="str">
        <f>$AE$2</f>
        <v>Trial 15</v>
      </c>
      <c r="I29" s="547"/>
      <c r="J29" s="197" t="e">
        <f>IF($AE$3="",#N/A,$P$3)</f>
        <v>#N/A</v>
      </c>
      <c r="K29" s="218" t="e">
        <f>IF($AE$3="",#N/A,$AE$3)</f>
        <v>#N/A</v>
      </c>
      <c r="L29" s="8" t="e">
        <f>($AL$19*$J$29)+$AP$19</f>
        <v>#N/A</v>
      </c>
      <c r="M29" s="9" t="e">
        <f>IF($K$29="", #N/A,$K$29-$L$29)</f>
        <v>#N/A</v>
      </c>
      <c r="N29" s="58" t="e">
        <f>IF($AE$3="", #N/A,$AW$3)</f>
        <v>#N/A</v>
      </c>
      <c r="O29" s="217" t="e">
        <f t="shared" si="0"/>
        <v>#N/A</v>
      </c>
      <c r="P29" s="553"/>
      <c r="Q29" s="34"/>
      <c r="R29" s="7"/>
      <c r="S29" s="7"/>
      <c r="T29" s="7"/>
      <c r="U29" s="7"/>
      <c r="V29" s="7"/>
      <c r="W29" s="7"/>
      <c r="X29" s="7"/>
      <c r="Y29" s="7"/>
      <c r="Z29" s="35"/>
      <c r="AA29" s="7"/>
      <c r="AB29" s="7"/>
      <c r="AC29" s="7"/>
      <c r="AD29" s="7"/>
      <c r="AE29" s="282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35"/>
      <c r="AV29" s="234"/>
      <c r="AW29" s="165"/>
      <c r="AX29" s="165"/>
      <c r="AY29" s="165"/>
      <c r="AZ29" s="165"/>
      <c r="BA29" s="165"/>
      <c r="BB29" s="165"/>
      <c r="BC29" s="165"/>
      <c r="BD29" s="165"/>
      <c r="BE29" s="168"/>
      <c r="BF29" s="165"/>
    </row>
    <row r="30" spans="8:58" ht="17.25" customHeight="1" x14ac:dyDescent="0.3">
      <c r="H30" s="272" t="str">
        <f>$AF$2</f>
        <v>Trial 16</v>
      </c>
      <c r="I30" s="547"/>
      <c r="J30" s="197" t="e">
        <f>IF($AF$3="",#N/A,$P$3)</f>
        <v>#N/A</v>
      </c>
      <c r="K30" s="218" t="e">
        <f>IF($AF$3="",#N/A,$AF$3)</f>
        <v>#N/A</v>
      </c>
      <c r="L30" s="8" t="e">
        <f>($AL$19*$J$30)+$AP$19</f>
        <v>#N/A</v>
      </c>
      <c r="M30" s="9" t="e">
        <f>IF($K$30="", #N/A,$K$30-$L$30)</f>
        <v>#N/A</v>
      </c>
      <c r="N30" s="58" t="e">
        <f>IF($AF$3="", #N/A,$AW$3)</f>
        <v>#N/A</v>
      </c>
      <c r="O30" s="217" t="e">
        <f t="shared" si="0"/>
        <v>#N/A</v>
      </c>
      <c r="P30" s="553"/>
      <c r="Q30" s="34"/>
      <c r="R30" s="7"/>
      <c r="S30" s="7"/>
      <c r="T30" s="7"/>
      <c r="U30" s="7"/>
      <c r="V30" s="7"/>
      <c r="W30" s="7"/>
      <c r="X30" s="7"/>
      <c r="Y30" s="7"/>
      <c r="Z30" s="35"/>
      <c r="AA30" s="7"/>
      <c r="AB30" s="7"/>
      <c r="AC30" s="7"/>
      <c r="AD30" s="7"/>
      <c r="AE30" s="282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35"/>
      <c r="AV30" s="234"/>
      <c r="AW30" s="165"/>
      <c r="AX30" s="165"/>
      <c r="AY30" s="165"/>
      <c r="AZ30" s="165"/>
      <c r="BA30" s="165"/>
      <c r="BB30" s="165"/>
      <c r="BC30" s="165"/>
      <c r="BD30" s="165"/>
      <c r="BE30" s="168"/>
      <c r="BF30" s="165"/>
    </row>
    <row r="31" spans="8:58" ht="17.25" customHeight="1" x14ac:dyDescent="0.3">
      <c r="H31" s="273" t="str">
        <f>$AG$2</f>
        <v>Trial 17</v>
      </c>
      <c r="I31" s="547"/>
      <c r="J31" s="197" t="e">
        <f>IF($AG$3="",#N/A,$P$3)</f>
        <v>#N/A</v>
      </c>
      <c r="K31" s="218" t="e">
        <f>IF($AG$3="",#N/A,$AG$3)</f>
        <v>#N/A</v>
      </c>
      <c r="L31" s="8" t="e">
        <f>($AL$19*$J$31)+$AP$19</f>
        <v>#N/A</v>
      </c>
      <c r="M31" s="9" t="e">
        <f>IF($K$31="", #N/A,$K$31-$L$31)</f>
        <v>#N/A</v>
      </c>
      <c r="N31" s="58" t="e">
        <f>IF($AG$3="", #N/A,$AW$3)</f>
        <v>#N/A</v>
      </c>
      <c r="O31" s="217" t="e">
        <f t="shared" si="0"/>
        <v>#N/A</v>
      </c>
      <c r="P31" s="553"/>
      <c r="Q31" s="34"/>
      <c r="R31" s="7"/>
      <c r="S31" s="7"/>
      <c r="T31" s="7"/>
      <c r="U31" s="7"/>
      <c r="V31" s="7"/>
      <c r="W31" s="7"/>
      <c r="X31" s="7"/>
      <c r="Y31" s="7"/>
      <c r="Z31" s="35"/>
      <c r="AA31" s="7"/>
      <c r="AB31" s="7"/>
      <c r="AC31" s="7"/>
      <c r="AD31" s="7"/>
      <c r="AE31" s="282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35"/>
      <c r="AV31" s="234"/>
      <c r="AW31" s="165"/>
      <c r="AX31" s="165"/>
      <c r="AY31" s="165"/>
      <c r="AZ31" s="165"/>
      <c r="BA31" s="165"/>
      <c r="BB31" s="165"/>
      <c r="BC31" s="165"/>
      <c r="BD31" s="165"/>
      <c r="BE31" s="168"/>
      <c r="BF31" s="165"/>
    </row>
    <row r="32" spans="8:58" ht="17.25" customHeight="1" x14ac:dyDescent="0.3">
      <c r="H32" s="272" t="str">
        <f>$AH$2</f>
        <v>Trial 18</v>
      </c>
      <c r="I32" s="547"/>
      <c r="J32" s="197" t="e">
        <f>IF($AH$3="",#N/A,$P$3)</f>
        <v>#N/A</v>
      </c>
      <c r="K32" s="218" t="e">
        <f>IF($AH$3="",#N/A,$AH$3)</f>
        <v>#N/A</v>
      </c>
      <c r="L32" s="8" t="e">
        <f>($AL$19*$J$32)+$AP$19</f>
        <v>#N/A</v>
      </c>
      <c r="M32" s="9" t="e">
        <f>IF($K$32="", #N/A,$K$32-$L$32)</f>
        <v>#N/A</v>
      </c>
      <c r="N32" s="58" t="e">
        <f>IF($AH$3="", #N/A,$AW$3)</f>
        <v>#N/A</v>
      </c>
      <c r="O32" s="217" t="e">
        <f t="shared" si="0"/>
        <v>#N/A</v>
      </c>
      <c r="P32" s="553"/>
      <c r="Q32" s="34"/>
      <c r="R32" s="7"/>
      <c r="S32" s="7"/>
      <c r="T32" s="7"/>
      <c r="U32" s="7"/>
      <c r="V32" s="7"/>
      <c r="W32" s="7"/>
      <c r="X32" s="7"/>
      <c r="Y32" s="7"/>
      <c r="Z32" s="35"/>
      <c r="AA32" s="7"/>
      <c r="AB32" s="7"/>
      <c r="AC32" s="7"/>
      <c r="AD32" s="7"/>
      <c r="AE32" s="282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35"/>
      <c r="AV32" s="234"/>
      <c r="AW32" s="165"/>
      <c r="AX32" s="165"/>
      <c r="AY32" s="165"/>
      <c r="AZ32" s="165"/>
      <c r="BA32" s="165"/>
      <c r="BB32" s="165"/>
      <c r="BC32" s="165"/>
      <c r="BD32" s="165"/>
      <c r="BE32" s="168"/>
      <c r="BF32" s="165"/>
    </row>
    <row r="33" spans="8:58" ht="17.25" customHeight="1" x14ac:dyDescent="0.3">
      <c r="H33" s="273" t="str">
        <f>$AI$2</f>
        <v>Trial 19</v>
      </c>
      <c r="I33" s="547"/>
      <c r="J33" s="197" t="e">
        <f>IF($AI$3="",#N/A,$P$3)</f>
        <v>#N/A</v>
      </c>
      <c r="K33" s="218" t="e">
        <f>IF($AI$3="",#N/A,$AI$3)</f>
        <v>#N/A</v>
      </c>
      <c r="L33" s="8" t="e">
        <f>($AL$19*$J$33)+$AP$19</f>
        <v>#N/A</v>
      </c>
      <c r="M33" s="9" t="e">
        <f>IF($K$33="", #N/A,$K$33-$L$33)</f>
        <v>#N/A</v>
      </c>
      <c r="N33" s="58" t="e">
        <f>IF($AI$3="", #N/A,$AW$3)</f>
        <v>#N/A</v>
      </c>
      <c r="O33" s="217" t="e">
        <f t="shared" si="0"/>
        <v>#N/A</v>
      </c>
      <c r="P33" s="553"/>
      <c r="Q33" s="34"/>
      <c r="R33" s="7"/>
      <c r="S33" s="7"/>
      <c r="T33" s="7"/>
      <c r="U33" s="7"/>
      <c r="V33" s="7"/>
      <c r="W33" s="7"/>
      <c r="X33" s="7"/>
      <c r="Y33" s="7"/>
      <c r="Z33" s="35"/>
      <c r="AA33" s="7"/>
      <c r="AB33" s="7"/>
      <c r="AC33" s="7"/>
      <c r="AD33" s="7"/>
      <c r="AE33" s="282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35"/>
      <c r="AV33" s="234"/>
      <c r="AW33" s="165"/>
      <c r="AX33" s="165"/>
      <c r="AY33" s="165"/>
      <c r="AZ33" s="165"/>
      <c r="BA33" s="165"/>
      <c r="BB33" s="165"/>
      <c r="BC33" s="165"/>
      <c r="BD33" s="165"/>
      <c r="BE33" s="168"/>
      <c r="BF33" s="165"/>
    </row>
    <row r="34" spans="8:58" ht="17.25" customHeight="1" x14ac:dyDescent="0.3">
      <c r="H34" s="272" t="str">
        <f>$AJ$2</f>
        <v>Trial 20</v>
      </c>
      <c r="I34" s="547"/>
      <c r="J34" s="197" t="e">
        <f>IF($AJ$3="",#N/A,$P$3)</f>
        <v>#N/A</v>
      </c>
      <c r="K34" s="218" t="e">
        <f>IF($AJ$3="",#N/A,$AJ$3)</f>
        <v>#N/A</v>
      </c>
      <c r="L34" s="8" t="e">
        <f>($AL$19*$J$34)+$AP$19</f>
        <v>#N/A</v>
      </c>
      <c r="M34" s="9" t="e">
        <f>IF($K$34="", #N/A,$K$34-$L$34)</f>
        <v>#N/A</v>
      </c>
      <c r="N34" s="58" t="e">
        <f>IF($AJ$3="", #N/A,$AW$3)</f>
        <v>#N/A</v>
      </c>
      <c r="O34" s="217" t="e">
        <f t="shared" si="0"/>
        <v>#N/A</v>
      </c>
      <c r="P34" s="553"/>
      <c r="Q34" s="34"/>
      <c r="R34" s="7"/>
      <c r="S34" s="7"/>
      <c r="T34" s="7"/>
      <c r="U34" s="7"/>
      <c r="V34" s="7"/>
      <c r="W34" s="7"/>
      <c r="X34" s="7"/>
      <c r="Y34" s="7"/>
      <c r="Z34" s="35"/>
      <c r="AA34" s="7"/>
      <c r="AB34" s="7"/>
      <c r="AC34" s="7"/>
      <c r="AD34" s="7"/>
      <c r="AE34" s="282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35"/>
      <c r="AV34" s="234"/>
      <c r="AW34" s="165"/>
      <c r="AX34" s="165"/>
      <c r="AY34" s="165"/>
      <c r="AZ34" s="165"/>
      <c r="BA34" s="165"/>
      <c r="BB34" s="165"/>
      <c r="BC34" s="165"/>
      <c r="BD34" s="165"/>
      <c r="BE34" s="168"/>
      <c r="BF34" s="165"/>
    </row>
    <row r="35" spans="8:58" ht="17.25" customHeight="1" x14ac:dyDescent="0.3">
      <c r="H35" s="273" t="str">
        <f>$AK$2</f>
        <v>Trial 21</v>
      </c>
      <c r="I35" s="547"/>
      <c r="J35" s="197" t="e">
        <f>IF($AK$3="",#N/A,$P$3)</f>
        <v>#N/A</v>
      </c>
      <c r="K35" s="218" t="e">
        <f>IF($AK$3="",#N/A,$AK$3)</f>
        <v>#N/A</v>
      </c>
      <c r="L35" s="8" t="e">
        <f>($AL$19*$J$35)+$AP$19</f>
        <v>#N/A</v>
      </c>
      <c r="M35" s="9" t="e">
        <f>IF($K$35="", #N/A,$K$35-$L$35)</f>
        <v>#N/A</v>
      </c>
      <c r="N35" s="58" t="e">
        <f>IF($AK$3="", #N/A,$AW$3)</f>
        <v>#N/A</v>
      </c>
      <c r="O35" s="217" t="e">
        <f t="shared" si="0"/>
        <v>#N/A</v>
      </c>
      <c r="P35" s="553"/>
      <c r="Q35" s="34"/>
      <c r="R35" s="7"/>
      <c r="S35" s="7"/>
      <c r="T35" s="7"/>
      <c r="U35" s="7"/>
      <c r="V35" s="7"/>
      <c r="W35" s="7"/>
      <c r="X35" s="7"/>
      <c r="Y35" s="7"/>
      <c r="Z35" s="35"/>
      <c r="AA35" s="7"/>
      <c r="AB35" s="7"/>
      <c r="AC35" s="7"/>
      <c r="AD35" s="7"/>
      <c r="AE35" s="282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35"/>
      <c r="AV35" s="234"/>
      <c r="AW35" s="165"/>
      <c r="AX35" s="165"/>
      <c r="AY35" s="165"/>
      <c r="AZ35" s="165"/>
      <c r="BA35" s="165"/>
      <c r="BB35" s="165"/>
      <c r="BC35" s="165"/>
      <c r="BD35" s="165"/>
      <c r="BE35" s="168"/>
      <c r="BF35" s="165"/>
    </row>
    <row r="36" spans="8:58" ht="17.25" customHeight="1" x14ac:dyDescent="0.3">
      <c r="H36" s="272" t="str">
        <f>$AL$2</f>
        <v>Trial 22</v>
      </c>
      <c r="I36" s="547"/>
      <c r="J36" s="197" t="e">
        <f>IF($AL$3="",#N/A,$P$3)</f>
        <v>#N/A</v>
      </c>
      <c r="K36" s="218" t="e">
        <f>IF($AL$3="",#N/A,$AL$3)</f>
        <v>#N/A</v>
      </c>
      <c r="L36" s="8" t="e">
        <f>($AL$19*$J$36)+$AP$19</f>
        <v>#N/A</v>
      </c>
      <c r="M36" s="9" t="e">
        <f>IF($K$36="", #N/A,$K$36-$L$36)</f>
        <v>#N/A</v>
      </c>
      <c r="N36" s="58" t="e">
        <f>IF($AL$3="", #N/A,$AW$3)</f>
        <v>#N/A</v>
      </c>
      <c r="O36" s="217" t="e">
        <f t="shared" si="0"/>
        <v>#N/A</v>
      </c>
      <c r="P36" s="553"/>
      <c r="Q36" s="34"/>
      <c r="R36" s="7"/>
      <c r="S36" s="7"/>
      <c r="T36" s="7"/>
      <c r="U36" s="7"/>
      <c r="V36" s="7"/>
      <c r="W36" s="7"/>
      <c r="X36" s="7"/>
      <c r="Y36" s="7"/>
      <c r="Z36" s="35"/>
      <c r="AA36" s="7"/>
      <c r="AB36" s="7"/>
      <c r="AC36" s="7"/>
      <c r="AD36" s="7"/>
      <c r="AE36" s="282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35"/>
      <c r="AV36" s="234"/>
      <c r="AW36" s="165"/>
      <c r="AX36" s="165"/>
      <c r="AY36" s="165"/>
      <c r="AZ36" s="165"/>
      <c r="BA36" s="165"/>
      <c r="BB36" s="165"/>
      <c r="BC36" s="165"/>
      <c r="BD36" s="165"/>
      <c r="BE36" s="168"/>
      <c r="BF36" s="165"/>
    </row>
    <row r="37" spans="8:58" ht="17.25" customHeight="1" x14ac:dyDescent="0.3">
      <c r="H37" s="273" t="str">
        <f>$AM$2</f>
        <v>Trial 23</v>
      </c>
      <c r="I37" s="547"/>
      <c r="J37" s="197" t="e">
        <f>IF($AM$3="",#N/A,$P$3)</f>
        <v>#N/A</v>
      </c>
      <c r="K37" s="218" t="e">
        <f>IF($AM$3="",#N/A,$AM$3)</f>
        <v>#N/A</v>
      </c>
      <c r="L37" s="8" t="e">
        <f>($AL$19*$J$37)+$AP$19</f>
        <v>#N/A</v>
      </c>
      <c r="M37" s="9" t="e">
        <f>IF($K$37="", #N/A,$K$37-$L$37)</f>
        <v>#N/A</v>
      </c>
      <c r="N37" s="58" t="e">
        <f>IF($AM$3="", #N/A,$AW$3)</f>
        <v>#N/A</v>
      </c>
      <c r="O37" s="217" t="e">
        <f t="shared" si="0"/>
        <v>#N/A</v>
      </c>
      <c r="P37" s="553"/>
      <c r="Q37" s="34"/>
      <c r="R37" s="7"/>
      <c r="S37" s="7"/>
      <c r="T37" s="7"/>
      <c r="U37" s="7"/>
      <c r="V37" s="7"/>
      <c r="W37" s="7"/>
      <c r="X37" s="7"/>
      <c r="Y37" s="7"/>
      <c r="Z37" s="35"/>
      <c r="AA37" s="7"/>
      <c r="AB37" s="7"/>
      <c r="AC37" s="7"/>
      <c r="AD37" s="7"/>
      <c r="AE37" s="282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35"/>
      <c r="AV37" s="332"/>
      <c r="AW37" s="178"/>
      <c r="AX37" s="178"/>
      <c r="AY37" s="178"/>
      <c r="AZ37" s="178"/>
      <c r="BA37" s="178"/>
      <c r="BB37" s="178"/>
      <c r="BC37" s="178"/>
      <c r="BD37" s="165"/>
      <c r="BE37" s="168"/>
      <c r="BF37" s="165"/>
    </row>
    <row r="38" spans="8:58" ht="17.25" customHeight="1" x14ac:dyDescent="0.3">
      <c r="H38" s="272" t="str">
        <f>$AN$2</f>
        <v>Trial 24</v>
      </c>
      <c r="I38" s="547"/>
      <c r="J38" s="197" t="e">
        <f>IF($AN$3="",#N/A,$P$3)</f>
        <v>#N/A</v>
      </c>
      <c r="K38" s="218" t="e">
        <f>IF($AN$3="",#N/A,$AN$3)</f>
        <v>#N/A</v>
      </c>
      <c r="L38" s="8" t="e">
        <f>($AL$19*$J$38)+$AP$19</f>
        <v>#N/A</v>
      </c>
      <c r="M38" s="9" t="e">
        <f>IF($K$38="", #N/A,$K$38-$L$38)</f>
        <v>#N/A</v>
      </c>
      <c r="N38" s="58" t="e">
        <f>IF($AN$3="", #N/A,$AW$3)</f>
        <v>#N/A</v>
      </c>
      <c r="O38" s="217" t="e">
        <f t="shared" si="0"/>
        <v>#N/A</v>
      </c>
      <c r="P38" s="553"/>
      <c r="Q38" s="34"/>
      <c r="R38" s="7"/>
      <c r="S38" s="7"/>
      <c r="T38" s="7"/>
      <c r="U38" s="7"/>
      <c r="V38" s="7"/>
      <c r="W38" s="7"/>
      <c r="X38" s="7"/>
      <c r="Y38" s="7"/>
      <c r="Z38" s="35"/>
      <c r="AA38" s="7"/>
      <c r="AB38" s="7"/>
      <c r="AC38" s="7"/>
      <c r="AD38" s="7"/>
      <c r="AE38" s="282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35"/>
      <c r="AV38" s="234"/>
      <c r="AW38" s="165"/>
      <c r="AX38" s="165"/>
      <c r="AY38" s="165"/>
      <c r="AZ38" s="165"/>
      <c r="BA38" s="165"/>
      <c r="BB38" s="165"/>
      <c r="BC38" s="165"/>
      <c r="BD38" s="165"/>
      <c r="BE38" s="168"/>
      <c r="BF38" s="165"/>
    </row>
    <row r="39" spans="8:58" ht="17.25" customHeight="1" x14ac:dyDescent="0.3">
      <c r="H39" s="273" t="str">
        <f>$AO$2</f>
        <v>Trial 25</v>
      </c>
      <c r="I39" s="547"/>
      <c r="J39" s="197" t="e">
        <f>IF($AO$3="",#N/A,$P$3)</f>
        <v>#N/A</v>
      </c>
      <c r="K39" s="218" t="e">
        <f>IF($AO$3="",#N/A,$AO$3)</f>
        <v>#N/A</v>
      </c>
      <c r="L39" s="8" t="e">
        <f>($AL$19*$J$39)+$AP$19</f>
        <v>#N/A</v>
      </c>
      <c r="M39" s="9" t="e">
        <f>IF($K$39="", #N/A,$K$39-$L$39)</f>
        <v>#N/A</v>
      </c>
      <c r="N39" s="58" t="e">
        <f>IF($AO$3="", #N/A,$AW$3)</f>
        <v>#N/A</v>
      </c>
      <c r="O39" s="217" t="e">
        <f t="shared" si="0"/>
        <v>#N/A</v>
      </c>
      <c r="P39" s="553"/>
      <c r="Q39" s="34"/>
      <c r="R39" s="7"/>
      <c r="S39" s="7"/>
      <c r="T39" s="7"/>
      <c r="U39" s="7"/>
      <c r="V39" s="7"/>
      <c r="W39" s="7"/>
      <c r="X39" s="7"/>
      <c r="Y39" s="7"/>
      <c r="Z39" s="35"/>
      <c r="AA39" s="7"/>
      <c r="AB39" s="7"/>
      <c r="AC39" s="7"/>
      <c r="AD39" s="7"/>
      <c r="AE39" s="282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35"/>
      <c r="AV39" s="234"/>
      <c r="AW39" s="165"/>
      <c r="AX39" s="165"/>
      <c r="AY39" s="165"/>
      <c r="AZ39" s="165"/>
      <c r="BA39" s="165"/>
      <c r="BB39" s="165"/>
      <c r="BC39" s="165"/>
      <c r="BD39" s="165"/>
      <c r="BE39" s="168"/>
      <c r="BF39" s="165"/>
    </row>
    <row r="40" spans="8:58" ht="17.25" customHeight="1" x14ac:dyDescent="0.3">
      <c r="H40" s="272" t="str">
        <f>$AP$2</f>
        <v>Trial 26</v>
      </c>
      <c r="I40" s="547"/>
      <c r="J40" s="197" t="e">
        <f>IF($AP$3="",#N/A,$P$3)</f>
        <v>#N/A</v>
      </c>
      <c r="K40" s="218" t="e">
        <f>IF($AP$3="",#N/A,$AP$3)</f>
        <v>#N/A</v>
      </c>
      <c r="L40" s="8" t="e">
        <f>($AL$19*$J$40)+$AP$19</f>
        <v>#N/A</v>
      </c>
      <c r="M40" s="9" t="e">
        <f>IF($K$40="", #N/A,$K$40-$L$40)</f>
        <v>#N/A</v>
      </c>
      <c r="N40" s="58" t="e">
        <f>IF($AP$3="", #N/A,$AW$3)</f>
        <v>#N/A</v>
      </c>
      <c r="O40" s="217" t="e">
        <f t="shared" si="0"/>
        <v>#N/A</v>
      </c>
      <c r="P40" s="553"/>
      <c r="Q40" s="34"/>
      <c r="R40" s="7"/>
      <c r="S40" s="7"/>
      <c r="T40" s="7"/>
      <c r="U40" s="7"/>
      <c r="V40" s="7"/>
      <c r="W40" s="7"/>
      <c r="X40" s="7"/>
      <c r="Y40" s="7"/>
      <c r="Z40" s="35"/>
      <c r="AA40" s="7"/>
      <c r="AB40" s="7"/>
      <c r="AC40" s="7"/>
      <c r="AD40" s="7"/>
      <c r="AE40" s="282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35"/>
      <c r="AV40" s="234"/>
      <c r="AW40" s="165"/>
      <c r="AX40" s="165"/>
      <c r="AY40" s="165"/>
      <c r="AZ40" s="165"/>
      <c r="BA40" s="165"/>
      <c r="BB40" s="165"/>
      <c r="BC40" s="165"/>
      <c r="BD40" s="165"/>
      <c r="BE40" s="168"/>
      <c r="BF40" s="165"/>
    </row>
    <row r="41" spans="8:58" ht="17.25" customHeight="1" x14ac:dyDescent="0.3">
      <c r="H41" s="273" t="str">
        <f>$AQ$2</f>
        <v>Trial 27</v>
      </c>
      <c r="I41" s="547"/>
      <c r="J41" s="197" t="e">
        <f>IF($AQ$3="",#N/A,$P$3)</f>
        <v>#N/A</v>
      </c>
      <c r="K41" s="218" t="e">
        <f>IF($AQ$3="",#N/A,$AQ$3)</f>
        <v>#N/A</v>
      </c>
      <c r="L41" s="8" t="e">
        <f>($AL$19*$J$41)+$AP$19</f>
        <v>#N/A</v>
      </c>
      <c r="M41" s="9" t="e">
        <f>IF($K$41="", #N/A,$K$41-$L$41)</f>
        <v>#N/A</v>
      </c>
      <c r="N41" s="58" t="e">
        <f>IF($AQ$3="", #N/A,$AW$3)</f>
        <v>#N/A</v>
      </c>
      <c r="O41" s="217" t="e">
        <f t="shared" si="0"/>
        <v>#N/A</v>
      </c>
      <c r="P41" s="302"/>
      <c r="Q41" s="34"/>
      <c r="R41" s="7"/>
      <c r="S41" s="7"/>
      <c r="T41" s="7"/>
      <c r="U41" s="7"/>
      <c r="V41" s="7"/>
      <c r="W41" s="7"/>
      <c r="X41" s="7"/>
      <c r="Y41" s="7"/>
      <c r="Z41" s="35"/>
      <c r="AA41" s="7"/>
      <c r="AB41" s="7"/>
      <c r="AC41" s="7"/>
      <c r="AD41" s="7"/>
      <c r="AE41" s="282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35"/>
      <c r="AV41" s="234"/>
      <c r="AW41" s="165"/>
      <c r="AX41" s="165"/>
      <c r="AY41" s="165"/>
      <c r="AZ41" s="165"/>
      <c r="BA41" s="165"/>
      <c r="BB41" s="165"/>
      <c r="BC41" s="165"/>
      <c r="BD41" s="165"/>
      <c r="BE41" s="168"/>
      <c r="BF41" s="165"/>
    </row>
    <row r="42" spans="8:58" ht="17.25" customHeight="1" x14ac:dyDescent="0.3">
      <c r="H42" s="272" t="str">
        <f>$AR$2</f>
        <v>Trial 28</v>
      </c>
      <c r="I42" s="547"/>
      <c r="J42" s="197" t="e">
        <f>IF($AR$3="",#N/A,$P$3)</f>
        <v>#N/A</v>
      </c>
      <c r="K42" s="218" t="e">
        <f>IF($AR$3="",#N/A,$AR$3)</f>
        <v>#N/A</v>
      </c>
      <c r="L42" s="8" t="e">
        <f>($AL$19*$J$42)+$AP$19</f>
        <v>#N/A</v>
      </c>
      <c r="M42" s="9" t="e">
        <f>IF($K$42="", #N/A,$K$42-$L$42)</f>
        <v>#N/A</v>
      </c>
      <c r="N42" s="58" t="e">
        <f>IF($AR$3="", #N/A,$AW$3)</f>
        <v>#N/A</v>
      </c>
      <c r="O42" s="217" t="e">
        <f t="shared" si="0"/>
        <v>#N/A</v>
      </c>
      <c r="P42" s="302"/>
      <c r="Q42" s="34"/>
      <c r="R42" s="7"/>
      <c r="S42" s="7"/>
      <c r="T42" s="7"/>
      <c r="U42" s="7"/>
      <c r="V42" s="7"/>
      <c r="W42" s="7"/>
      <c r="X42" s="7"/>
      <c r="Y42" s="7"/>
      <c r="Z42" s="35"/>
      <c r="AA42" s="7"/>
      <c r="AB42" s="7"/>
      <c r="AC42" s="7"/>
      <c r="AD42" s="7"/>
      <c r="AE42" s="282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35"/>
      <c r="AV42" s="234"/>
      <c r="AW42" s="165"/>
      <c r="AX42" s="165"/>
      <c r="AY42" s="165"/>
      <c r="AZ42" s="165"/>
      <c r="BA42" s="165"/>
      <c r="BB42" s="165"/>
      <c r="BC42" s="165"/>
      <c r="BD42" s="165"/>
      <c r="BE42" s="168"/>
      <c r="BF42" s="165"/>
    </row>
    <row r="43" spans="8:58" ht="17.25" customHeight="1" x14ac:dyDescent="0.3">
      <c r="H43" s="273" t="str">
        <f>$AS$2</f>
        <v>Trial 29</v>
      </c>
      <c r="I43" s="547"/>
      <c r="J43" s="197" t="e">
        <f>IF($AS$3="",#N/A,$P$3)</f>
        <v>#N/A</v>
      </c>
      <c r="K43" s="218" t="e">
        <f>IF($AS$3="",#N/A,$AS$3)</f>
        <v>#N/A</v>
      </c>
      <c r="L43" s="8" t="e">
        <f>($AL$19*$J$43)+$AP$19</f>
        <v>#N/A</v>
      </c>
      <c r="M43" s="9" t="e">
        <f>IF($K$43="", #N/A,$K$43-$L$43)</f>
        <v>#N/A</v>
      </c>
      <c r="N43" s="58" t="e">
        <f>IF($AS$3="", #N/A,$AW$3)</f>
        <v>#N/A</v>
      </c>
      <c r="O43" s="217" t="e">
        <f t="shared" si="0"/>
        <v>#N/A</v>
      </c>
      <c r="P43" s="302"/>
      <c r="Q43" s="34"/>
      <c r="R43" s="7"/>
      <c r="S43" s="7"/>
      <c r="T43" s="7"/>
      <c r="U43" s="7"/>
      <c r="V43" s="7"/>
      <c r="W43" s="7"/>
      <c r="X43" s="7"/>
      <c r="Y43" s="7"/>
      <c r="Z43" s="35"/>
      <c r="AA43" s="7"/>
      <c r="AB43" s="7"/>
      <c r="AC43" s="7"/>
      <c r="AD43" s="7"/>
      <c r="AE43" s="282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35"/>
      <c r="AV43" s="234"/>
      <c r="AW43" s="165"/>
      <c r="AX43" s="165"/>
      <c r="AY43" s="165"/>
      <c r="AZ43" s="165"/>
      <c r="BA43" s="165"/>
      <c r="BB43" s="165"/>
      <c r="BC43" s="165"/>
      <c r="BD43" s="165"/>
      <c r="BE43" s="168"/>
      <c r="BF43" s="165"/>
    </row>
    <row r="44" spans="8:58" ht="17.25" customHeight="1" x14ac:dyDescent="0.3">
      <c r="H44" s="272" t="str">
        <f>$AT$2</f>
        <v>Trial 30</v>
      </c>
      <c r="I44" s="547"/>
      <c r="J44" s="197" t="e">
        <f>IF($AT$3="",#N/A,$P$3)</f>
        <v>#N/A</v>
      </c>
      <c r="K44" s="218" t="e">
        <f>IF($AT$3="",#N/A,$AT$3)</f>
        <v>#N/A</v>
      </c>
      <c r="L44" s="8" t="e">
        <f>($AL$19*$J$44)+$AP$19</f>
        <v>#N/A</v>
      </c>
      <c r="M44" s="9" t="e">
        <f>IF($K$44="", #N/A,$K$44-$L$44)</f>
        <v>#N/A</v>
      </c>
      <c r="N44" s="58" t="e">
        <f>IF($AT$3="", #N/A,$AW$3)</f>
        <v>#N/A</v>
      </c>
      <c r="O44" s="217" t="e">
        <f t="shared" si="0"/>
        <v>#N/A</v>
      </c>
      <c r="P44" s="302"/>
      <c r="Q44" s="34"/>
      <c r="R44" s="7"/>
      <c r="S44" s="7"/>
      <c r="T44" s="7"/>
      <c r="U44" s="7"/>
      <c r="V44" s="7"/>
      <c r="W44" s="7"/>
      <c r="X44" s="7"/>
      <c r="Y44" s="7"/>
      <c r="Z44" s="35"/>
      <c r="AA44" s="7"/>
      <c r="AB44" s="7"/>
      <c r="AC44" s="7"/>
      <c r="AD44" s="7"/>
      <c r="AE44" s="282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35"/>
      <c r="AV44" s="234"/>
      <c r="AW44" s="165"/>
      <c r="AX44" s="165"/>
      <c r="AY44" s="165"/>
      <c r="AZ44" s="165"/>
      <c r="BA44" s="165"/>
      <c r="BB44" s="165"/>
      <c r="BC44" s="165"/>
      <c r="BD44" s="165"/>
      <c r="BE44" s="168"/>
      <c r="BF44" s="165"/>
    </row>
    <row r="45" spans="8:58" ht="17.25" customHeight="1" x14ac:dyDescent="0.3">
      <c r="H45" s="273" t="str">
        <f>$AU$2</f>
        <v>Trial 31</v>
      </c>
      <c r="I45" s="547"/>
      <c r="J45" s="197" t="e">
        <f>IF($AU$3="",#N/A,$P$3)</f>
        <v>#N/A</v>
      </c>
      <c r="K45" s="218" t="e">
        <f>IF($AU$3="",#N/A,$AU$3)</f>
        <v>#N/A</v>
      </c>
      <c r="L45" s="8" t="e">
        <f>($AL$19*$J$45)+$AP$19</f>
        <v>#N/A</v>
      </c>
      <c r="M45" s="9" t="e">
        <f>IF($K$45="", #N/A,$K$45-$L$45)</f>
        <v>#N/A</v>
      </c>
      <c r="N45" s="58" t="e">
        <f>IF($AU$3="", #N/A,$AW$3)</f>
        <v>#N/A</v>
      </c>
      <c r="O45" s="217" t="e">
        <f t="shared" si="0"/>
        <v>#N/A</v>
      </c>
      <c r="P45" s="302"/>
      <c r="Q45" s="34"/>
      <c r="R45" s="7"/>
      <c r="S45" s="7"/>
      <c r="T45" s="7"/>
      <c r="U45" s="7"/>
      <c r="V45" s="7"/>
      <c r="W45" s="7"/>
      <c r="X45" s="7"/>
      <c r="Y45" s="7"/>
      <c r="Z45" s="35"/>
      <c r="AA45" s="7"/>
      <c r="AB45" s="7"/>
      <c r="AC45" s="7"/>
      <c r="AD45" s="7"/>
      <c r="AE45" s="282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35"/>
      <c r="AV45" s="234"/>
      <c r="AW45" s="165"/>
      <c r="AX45" s="165"/>
      <c r="AY45" s="165"/>
      <c r="AZ45" s="165"/>
      <c r="BA45" s="165"/>
      <c r="BB45" s="165"/>
      <c r="BC45" s="165"/>
      <c r="BD45" s="165"/>
      <c r="BE45" s="168"/>
      <c r="BF45" s="165"/>
    </row>
    <row r="46" spans="8:58" ht="17.25" customHeight="1" thickBot="1" x14ac:dyDescent="0.35">
      <c r="H46" s="274" t="str">
        <f>$AV$2</f>
        <v>Trial 32</v>
      </c>
      <c r="I46" s="548"/>
      <c r="J46" s="275" t="e">
        <f>IF($AV$3="",#N/A,$P$3)</f>
        <v>#N/A</v>
      </c>
      <c r="K46" s="276" t="e">
        <f>IF($AV$3="",#N/A,$AV$3)</f>
        <v>#N/A</v>
      </c>
      <c r="L46" s="277" t="e">
        <f>($AL$19*$J$46)+$AP$19</f>
        <v>#N/A</v>
      </c>
      <c r="M46" s="278" t="e">
        <f>IF($K$46="", #N/A,$K$46-$L$46)</f>
        <v>#N/A</v>
      </c>
      <c r="N46" s="279" t="e">
        <f>IF($AV$3="", #N/A,$AW$3)</f>
        <v>#N/A</v>
      </c>
      <c r="O46" s="280" t="e">
        <f t="shared" si="0"/>
        <v>#N/A</v>
      </c>
      <c r="P46" s="302"/>
      <c r="Q46" s="34"/>
      <c r="R46" s="7"/>
      <c r="S46" s="7"/>
      <c r="T46" s="7"/>
      <c r="U46" s="7"/>
      <c r="V46" s="7"/>
      <c r="W46" s="7"/>
      <c r="X46" s="7"/>
      <c r="Y46" s="7"/>
      <c r="Z46" s="35"/>
      <c r="AA46" s="7"/>
      <c r="AB46" s="7"/>
      <c r="AC46" s="7"/>
      <c r="AD46" s="7"/>
      <c r="AE46" s="282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35"/>
      <c r="AV46" s="234"/>
      <c r="AW46" s="165"/>
      <c r="AX46" s="165"/>
      <c r="AY46" s="165"/>
      <c r="AZ46" s="165"/>
      <c r="BA46" s="165"/>
      <c r="BB46" s="165"/>
      <c r="BC46" s="165"/>
      <c r="BD46" s="165"/>
      <c r="BE46" s="168"/>
      <c r="BF46" s="165"/>
    </row>
    <row r="47" spans="8:58" ht="17.25" customHeight="1" thickBot="1" x14ac:dyDescent="0.35">
      <c r="H47" s="240" t="str">
        <f>$Q$2</f>
        <v>Trial 1</v>
      </c>
      <c r="I47" s="543" t="str">
        <f>P4</f>
        <v>Experiment Group 1</v>
      </c>
      <c r="J47" s="170" t="e">
        <f>IF($Q$4="",#N/A,$P$4)</f>
        <v>#N/A</v>
      </c>
      <c r="K47" s="219" t="e">
        <f>IF($Q$4="",#N/A,$Q$4)</f>
        <v>#N/A</v>
      </c>
      <c r="L47" s="10" t="e">
        <f>($AL$19*$J$47)+$AP$19</f>
        <v>#N/A</v>
      </c>
      <c r="M47" s="11" t="e">
        <f>IF($K$47="", #N/A,$K$47-$L$47)</f>
        <v>#N/A</v>
      </c>
      <c r="N47" s="59" t="e">
        <f>IF($Q$4="", #N/A,$AW$4)</f>
        <v>#N/A</v>
      </c>
      <c r="O47" s="241" t="e">
        <f>IF($AX$4="",#N/A,$AX$4)</f>
        <v>#N/A</v>
      </c>
      <c r="P47" s="303"/>
      <c r="Q47" s="336"/>
      <c r="R47" s="27"/>
      <c r="S47" s="27"/>
      <c r="T47" s="27"/>
      <c r="U47" s="27"/>
      <c r="V47" s="27"/>
      <c r="W47" s="27"/>
      <c r="X47" s="27"/>
      <c r="Y47" s="27"/>
      <c r="Z47" s="3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37"/>
      <c r="AV47" s="234"/>
      <c r="AW47" s="178"/>
      <c r="AX47" s="178"/>
      <c r="AY47" s="178"/>
      <c r="AZ47" s="178"/>
      <c r="BA47" s="178"/>
      <c r="BB47" s="178"/>
      <c r="BC47" s="178"/>
      <c r="BD47" s="177"/>
      <c r="BE47" s="168"/>
      <c r="BF47" s="165"/>
    </row>
    <row r="48" spans="8:58" ht="17.25" customHeight="1" thickBot="1" x14ac:dyDescent="0.35">
      <c r="H48" s="242" t="str">
        <f>$R$2</f>
        <v>Trial 2</v>
      </c>
      <c r="I48" s="544"/>
      <c r="J48" s="237" t="e">
        <f>IF($R$4="",#N/A,$P$4)</f>
        <v>#N/A</v>
      </c>
      <c r="K48" s="220" t="e">
        <f>IF($R$4="",#N/A,$R$4)</f>
        <v>#N/A</v>
      </c>
      <c r="L48" s="12" t="e">
        <f>($AL$19*$J$48)+$AP$19</f>
        <v>#N/A</v>
      </c>
      <c r="M48" s="13" t="e">
        <f>IF($K$48="", #N/A,$K$48-$L$48)</f>
        <v>#N/A</v>
      </c>
      <c r="N48" s="60" t="e">
        <f>IF($R$4="", #N/A,$AW$4)</f>
        <v>#N/A</v>
      </c>
      <c r="O48" s="241" t="e">
        <f t="shared" ref="O48:O78" si="1">IF($AX$4="",#N/A,$AX$4)</f>
        <v>#N/A</v>
      </c>
      <c r="P48" s="555" t="s">
        <v>90</v>
      </c>
      <c r="Q48" s="38"/>
      <c r="R48" s="25"/>
      <c r="S48" s="25"/>
      <c r="T48" s="25"/>
      <c r="U48" s="25"/>
      <c r="V48" s="25"/>
      <c r="W48" s="25"/>
      <c r="X48" s="25"/>
      <c r="Y48" s="25"/>
      <c r="Z48" s="39"/>
      <c r="AA48" s="25"/>
      <c r="AB48" s="25"/>
      <c r="AC48" s="25"/>
      <c r="AD48" s="25"/>
      <c r="AE48" s="25"/>
      <c r="AF48" s="25"/>
      <c r="AG48" s="338"/>
      <c r="AH48" s="25"/>
      <c r="AI48" s="338"/>
      <c r="AJ48" s="25"/>
      <c r="AK48" s="25"/>
      <c r="AL48" s="25"/>
      <c r="AM48" s="39"/>
      <c r="AN48" s="337"/>
      <c r="AO48" s="337"/>
      <c r="AP48" s="337"/>
      <c r="AQ48" s="235"/>
      <c r="AR48" s="235"/>
      <c r="AS48" s="235"/>
      <c r="AT48" s="235"/>
      <c r="AU48" s="235"/>
      <c r="AV48" s="165"/>
      <c r="AW48" s="55"/>
      <c r="AX48" s="55"/>
      <c r="AY48" s="55"/>
      <c r="AZ48" s="55"/>
      <c r="BA48" s="55"/>
      <c r="BB48" s="55"/>
      <c r="BC48" s="55"/>
      <c r="BD48" s="66"/>
      <c r="BE48" s="66"/>
    </row>
    <row r="49" spans="8:57" ht="17.25" customHeight="1" thickBot="1" x14ac:dyDescent="0.35">
      <c r="H49" s="243" t="str">
        <f>$S$2</f>
        <v>Trial 3</v>
      </c>
      <c r="I49" s="544"/>
      <c r="J49" s="237" t="e">
        <f>IF($S$4="",#N/A,$P$4)</f>
        <v>#N/A</v>
      </c>
      <c r="K49" s="220" t="e">
        <f>IF($S$4="",#N/A,$S$4)</f>
        <v>#N/A</v>
      </c>
      <c r="L49" s="12" t="e">
        <f>($AL$19*$J$49)+$AP$19</f>
        <v>#N/A</v>
      </c>
      <c r="M49" s="13" t="e">
        <f>IF($K$49="", #N/A,$K$49-$L$49)</f>
        <v>#N/A</v>
      </c>
      <c r="N49" s="60" t="e">
        <f>IF($S$4="", #N/A,$AW$4)</f>
        <v>#N/A</v>
      </c>
      <c r="O49" s="241" t="e">
        <f t="shared" si="1"/>
        <v>#N/A</v>
      </c>
      <c r="P49" s="553"/>
      <c r="Q49" s="34"/>
      <c r="R49" s="309" t="s">
        <v>97</v>
      </c>
      <c r="S49" s="7"/>
      <c r="T49" s="7"/>
      <c r="U49" s="7"/>
      <c r="V49" s="7"/>
      <c r="W49" s="7"/>
      <c r="X49" s="7"/>
      <c r="Y49" s="7"/>
      <c r="Z49" s="35"/>
      <c r="AA49" s="283"/>
      <c r="AB49" s="283" t="s">
        <v>56</v>
      </c>
      <c r="AC49" s="7"/>
      <c r="AD49" s="7"/>
      <c r="AE49" s="283"/>
      <c r="AF49" s="67"/>
      <c r="AG49" s="67"/>
      <c r="AH49" s="67"/>
      <c r="AI49" s="67"/>
      <c r="AJ49" s="67"/>
      <c r="AK49" s="67"/>
      <c r="AL49" s="67"/>
      <c r="AM49" s="68"/>
      <c r="AN49" s="234"/>
      <c r="AO49" s="234"/>
      <c r="AP49" s="234"/>
      <c r="AQ49" s="165"/>
      <c r="AR49" s="165"/>
      <c r="AS49" s="165"/>
      <c r="AT49" s="165"/>
      <c r="AU49" s="165"/>
      <c r="AV49" s="165"/>
      <c r="AW49" s="55"/>
      <c r="AX49" s="55"/>
      <c r="AY49" s="55"/>
      <c r="AZ49" s="55"/>
      <c r="BA49" s="55"/>
      <c r="BB49" s="55"/>
      <c r="BC49" s="55"/>
      <c r="BD49" s="66"/>
      <c r="BE49" s="66"/>
    </row>
    <row r="50" spans="8:57" ht="17.25" customHeight="1" thickBot="1" x14ac:dyDescent="0.35">
      <c r="H50" s="242" t="str">
        <f>$T$2</f>
        <v>Trial 4</v>
      </c>
      <c r="I50" s="544"/>
      <c r="J50" s="237" t="e">
        <f>IF($T$4="",#N/A,$P$4)</f>
        <v>#N/A</v>
      </c>
      <c r="K50" s="220" t="e">
        <f>IF($T$4="",#N/A,$T$4)</f>
        <v>#N/A</v>
      </c>
      <c r="L50" s="12" t="e">
        <f>($AL$19*$J$50)+$AP$19</f>
        <v>#N/A</v>
      </c>
      <c r="M50" s="13" t="e">
        <f>IF($K$50="", #N/A,$K$50-$L$50)</f>
        <v>#N/A</v>
      </c>
      <c r="N50" s="60" t="e">
        <f>IF($T$4="", #N/A,$AW$4)</f>
        <v>#N/A</v>
      </c>
      <c r="O50" s="241" t="e">
        <f t="shared" si="1"/>
        <v>#N/A</v>
      </c>
      <c r="P50" s="553"/>
      <c r="Q50" s="34"/>
      <c r="R50" s="7"/>
      <c r="S50" s="7"/>
      <c r="T50" s="7"/>
      <c r="U50" s="7"/>
      <c r="V50" s="7"/>
      <c r="W50" s="7"/>
      <c r="X50" s="7"/>
      <c r="Y50" s="7"/>
      <c r="Z50" s="35"/>
      <c r="AA50" s="7"/>
      <c r="AB50" s="7"/>
      <c r="AC50" s="7"/>
      <c r="AD50" s="7"/>
      <c r="AE50" s="282"/>
      <c r="AF50" s="7"/>
      <c r="AG50" s="7"/>
      <c r="AH50" s="7"/>
      <c r="AI50" s="7"/>
      <c r="AJ50" s="7"/>
      <c r="AK50" s="7"/>
      <c r="AL50" s="7"/>
      <c r="AM50" s="35"/>
      <c r="AN50" s="234"/>
      <c r="AO50" s="234"/>
      <c r="AP50" s="234"/>
      <c r="AQ50" s="165"/>
      <c r="AR50" s="165"/>
      <c r="AS50" s="165"/>
      <c r="AT50" s="165"/>
      <c r="AU50" s="165"/>
      <c r="AV50" s="165"/>
      <c r="AW50" s="55"/>
      <c r="AX50" s="55"/>
      <c r="AY50" s="55"/>
      <c r="AZ50" s="55"/>
      <c r="BA50" s="55"/>
      <c r="BB50" s="55"/>
      <c r="BC50" s="55"/>
      <c r="BD50" s="66"/>
      <c r="BE50" s="66"/>
    </row>
    <row r="51" spans="8:57" ht="17.25" customHeight="1" thickBot="1" x14ac:dyDescent="0.35">
      <c r="H51" s="243" t="str">
        <f>$U$2</f>
        <v>Trial 5</v>
      </c>
      <c r="I51" s="544"/>
      <c r="J51" s="237" t="e">
        <f>IF($U$4="",#N/A,$P$4)</f>
        <v>#N/A</v>
      </c>
      <c r="K51" s="220" t="e">
        <f>IF($U$4="",#N/A,$U$4)</f>
        <v>#N/A</v>
      </c>
      <c r="L51" s="12" t="e">
        <f>($AL$19*$J$51)+$AP$19</f>
        <v>#N/A</v>
      </c>
      <c r="M51" s="13" t="e">
        <f>IF($K$51="", #N/A,$K$51-$L$51)</f>
        <v>#N/A</v>
      </c>
      <c r="N51" s="60" t="e">
        <f>IF($U$4="", #N/A,$AW$4)</f>
        <v>#N/A</v>
      </c>
      <c r="O51" s="241" t="e">
        <f t="shared" si="1"/>
        <v>#N/A</v>
      </c>
      <c r="P51" s="553"/>
      <c r="Q51" s="34"/>
      <c r="R51" s="7"/>
      <c r="S51" s="7"/>
      <c r="T51" s="7"/>
      <c r="U51" s="7"/>
      <c r="V51" s="7"/>
      <c r="W51" s="7"/>
      <c r="X51" s="7"/>
      <c r="Y51" s="7"/>
      <c r="Z51" s="35"/>
      <c r="AA51" s="7"/>
      <c r="AB51" s="7"/>
      <c r="AC51" s="7"/>
      <c r="AD51" s="7"/>
      <c r="AE51" s="282"/>
      <c r="AF51" s="7"/>
      <c r="AG51" s="7"/>
      <c r="AH51" s="7"/>
      <c r="AI51" s="7"/>
      <c r="AJ51" s="7"/>
      <c r="AK51" s="7"/>
      <c r="AL51" s="7"/>
      <c r="AM51" s="35"/>
      <c r="AN51" s="234"/>
      <c r="AO51" s="234"/>
      <c r="AP51" s="234"/>
      <c r="AQ51" s="165"/>
      <c r="AR51" s="165"/>
      <c r="AS51" s="165"/>
      <c r="AT51" s="165"/>
      <c r="AU51" s="165"/>
      <c r="AV51" s="165"/>
      <c r="AW51" s="55"/>
      <c r="AX51" s="55"/>
      <c r="AY51" s="55"/>
      <c r="AZ51" s="55"/>
      <c r="BA51" s="55"/>
      <c r="BB51" s="55"/>
      <c r="BC51" s="55"/>
      <c r="BD51" s="66"/>
      <c r="BE51" s="66"/>
    </row>
    <row r="52" spans="8:57" ht="17.25" customHeight="1" thickBot="1" x14ac:dyDescent="0.35">
      <c r="H52" s="242" t="str">
        <f>$V$2</f>
        <v>Trial 6</v>
      </c>
      <c r="I52" s="544"/>
      <c r="J52" s="237" t="e">
        <f>IF($V$4="",#N/A,$P$4)</f>
        <v>#N/A</v>
      </c>
      <c r="K52" s="220" t="e">
        <f>IF($V$4="",#N/A,$V$4)</f>
        <v>#N/A</v>
      </c>
      <c r="L52" s="12" t="e">
        <f>($AL$19*$J$52)+$AP$19</f>
        <v>#N/A</v>
      </c>
      <c r="M52" s="13" t="e">
        <f>IF($K$52="", #N/A,$K$52-$L$52)</f>
        <v>#N/A</v>
      </c>
      <c r="N52" s="60" t="e">
        <f>IF($V$4="", #N/A,$AW$4)</f>
        <v>#N/A</v>
      </c>
      <c r="O52" s="241" t="e">
        <f t="shared" si="1"/>
        <v>#N/A</v>
      </c>
      <c r="P52" s="553"/>
      <c r="Q52" s="34"/>
      <c r="R52" s="7"/>
      <c r="S52" s="7"/>
      <c r="T52" s="7"/>
      <c r="U52" s="7"/>
      <c r="V52" s="7"/>
      <c r="W52" s="7"/>
      <c r="X52" s="7"/>
      <c r="Y52" s="7"/>
      <c r="Z52" s="35"/>
      <c r="AA52" s="7"/>
      <c r="AB52" s="7"/>
      <c r="AC52" s="7"/>
      <c r="AD52" s="7"/>
      <c r="AE52" s="67"/>
      <c r="AF52" s="67"/>
      <c r="AG52" s="67"/>
      <c r="AH52" s="67"/>
      <c r="AI52" s="67"/>
      <c r="AJ52" s="67"/>
      <c r="AK52" s="67"/>
      <c r="AL52" s="67"/>
      <c r="AM52" s="68"/>
      <c r="AN52" s="234"/>
      <c r="AO52" s="234"/>
      <c r="AP52" s="234"/>
      <c r="AQ52" s="165"/>
      <c r="AR52" s="165"/>
      <c r="AS52" s="165"/>
      <c r="AT52" s="165"/>
      <c r="AU52" s="165"/>
      <c r="AV52" s="165"/>
      <c r="AW52" s="55"/>
      <c r="AX52" s="55"/>
      <c r="AY52" s="55"/>
      <c r="AZ52" s="55"/>
      <c r="BA52" s="55"/>
      <c r="BB52" s="55"/>
      <c r="BC52" s="55"/>
      <c r="BD52" s="66"/>
      <c r="BE52" s="66"/>
    </row>
    <row r="53" spans="8:57" ht="17.25" customHeight="1" thickBot="1" x14ac:dyDescent="0.35">
      <c r="H53" s="243" t="str">
        <f>$W$2</f>
        <v>Trial 7</v>
      </c>
      <c r="I53" s="544"/>
      <c r="J53" s="237" t="e">
        <f>IF($W$4="",#N/A,$P$4)</f>
        <v>#N/A</v>
      </c>
      <c r="K53" s="220" t="e">
        <f>IF($W$4="",#N/A,$W$4)</f>
        <v>#N/A</v>
      </c>
      <c r="L53" s="12" t="e">
        <f>($AL$19*$J$53)+$AP$19</f>
        <v>#N/A</v>
      </c>
      <c r="M53" s="13" t="e">
        <f>IF($K$53="", #N/A,$K$53-$L$53)</f>
        <v>#N/A</v>
      </c>
      <c r="N53" s="60" t="e">
        <f>IF($W$4="", #N/A,$AW$4)</f>
        <v>#N/A</v>
      </c>
      <c r="O53" s="241" t="e">
        <f t="shared" si="1"/>
        <v>#N/A</v>
      </c>
      <c r="P53" s="553"/>
      <c r="Q53" s="34"/>
      <c r="R53" s="7"/>
      <c r="S53" s="7"/>
      <c r="T53" s="7"/>
      <c r="U53" s="7"/>
      <c r="V53" s="7"/>
      <c r="W53" s="7"/>
      <c r="X53" s="7"/>
      <c r="Y53" s="7"/>
      <c r="Z53" s="35"/>
      <c r="AA53" s="7"/>
      <c r="AB53" s="7"/>
      <c r="AC53" s="7"/>
      <c r="AD53" s="7"/>
      <c r="AE53" s="282"/>
      <c r="AF53" s="7"/>
      <c r="AG53" s="7"/>
      <c r="AH53" s="7"/>
      <c r="AI53" s="7"/>
      <c r="AJ53" s="7"/>
      <c r="AK53" s="7"/>
      <c r="AL53" s="7"/>
      <c r="AM53" s="35"/>
      <c r="AN53" s="234"/>
      <c r="AO53" s="234"/>
      <c r="AP53" s="234"/>
      <c r="AQ53" s="165"/>
      <c r="AR53" s="165"/>
      <c r="AS53" s="165"/>
      <c r="AT53" s="165"/>
      <c r="AU53" s="165"/>
      <c r="AV53" s="165"/>
      <c r="AW53" s="55"/>
      <c r="AX53" s="55"/>
      <c r="AY53" s="55"/>
      <c r="AZ53" s="55"/>
      <c r="BA53" s="55"/>
      <c r="BB53" s="55"/>
      <c r="BC53" s="55"/>
      <c r="BD53" s="66"/>
      <c r="BE53" s="66"/>
    </row>
    <row r="54" spans="8:57" ht="17.25" customHeight="1" thickBot="1" x14ac:dyDescent="0.35">
      <c r="H54" s="242" t="str">
        <f>$X$2</f>
        <v>Trial 8</v>
      </c>
      <c r="I54" s="544"/>
      <c r="J54" s="237" t="e">
        <f>IF($X$4="",#N/A,$P$4)</f>
        <v>#N/A</v>
      </c>
      <c r="K54" s="220" t="e">
        <f>IF($X$4="",#N/A,$X$4)</f>
        <v>#N/A</v>
      </c>
      <c r="L54" s="12" t="e">
        <f>($AL$19*$J$54)+$AP$19</f>
        <v>#N/A</v>
      </c>
      <c r="M54" s="13" t="e">
        <f>IF($K$54="", #N/A,$K$54-$L$54)</f>
        <v>#N/A</v>
      </c>
      <c r="N54" s="60" t="e">
        <f>IF($X$4="", #N/A,$AW$4)</f>
        <v>#N/A</v>
      </c>
      <c r="O54" s="241" t="e">
        <f t="shared" si="1"/>
        <v>#N/A</v>
      </c>
      <c r="P54" s="553"/>
      <c r="Q54" s="34"/>
      <c r="R54" s="7"/>
      <c r="S54" s="7"/>
      <c r="T54" s="7"/>
      <c r="U54" s="7"/>
      <c r="V54" s="7"/>
      <c r="W54" s="7"/>
      <c r="X54" s="7"/>
      <c r="Y54" s="7"/>
      <c r="Z54" s="35"/>
      <c r="AA54" s="7"/>
      <c r="AB54" s="7"/>
      <c r="AC54" s="7"/>
      <c r="AD54" s="7"/>
      <c r="AE54" s="282"/>
      <c r="AF54" s="7"/>
      <c r="AG54" s="7"/>
      <c r="AH54" s="7"/>
      <c r="AI54" s="7"/>
      <c r="AJ54" s="7"/>
      <c r="AK54" s="7"/>
      <c r="AL54" s="7"/>
      <c r="AM54" s="35"/>
      <c r="AN54" s="234"/>
      <c r="AO54" s="234"/>
      <c r="AP54" s="234"/>
      <c r="AQ54" s="165"/>
      <c r="AR54" s="165"/>
      <c r="AS54" s="165"/>
      <c r="AT54" s="165"/>
      <c r="AU54" s="165"/>
      <c r="AV54" s="165"/>
      <c r="AW54" s="55"/>
      <c r="AX54" s="55"/>
      <c r="AY54" s="55"/>
      <c r="AZ54" s="55"/>
      <c r="BA54" s="55"/>
      <c r="BB54" s="55"/>
      <c r="BC54" s="55"/>
      <c r="BD54" s="66"/>
      <c r="BE54" s="66"/>
    </row>
    <row r="55" spans="8:57" ht="17.25" customHeight="1" thickBot="1" x14ac:dyDescent="0.35">
      <c r="H55" s="243" t="str">
        <f>$Y$2</f>
        <v>Trial 9</v>
      </c>
      <c r="I55" s="544"/>
      <c r="J55" s="237" t="e">
        <f>IF($Y$4="",#N/A,$P$4)</f>
        <v>#N/A</v>
      </c>
      <c r="K55" s="220" t="e">
        <f>IF($Y$4="",#N/A,$Y$4)</f>
        <v>#N/A</v>
      </c>
      <c r="L55" s="12" t="e">
        <f>($AL$19*$J$55)+$AP$19</f>
        <v>#N/A</v>
      </c>
      <c r="M55" s="13" t="e">
        <f>IF($K$55="", #N/A,$K$55-$L$55)</f>
        <v>#N/A</v>
      </c>
      <c r="N55" s="60" t="e">
        <f>IF($Y$4="", #N/A,$AW$4)</f>
        <v>#N/A</v>
      </c>
      <c r="O55" s="241" t="e">
        <f t="shared" si="1"/>
        <v>#N/A</v>
      </c>
      <c r="P55" s="553"/>
      <c r="Q55" s="34"/>
      <c r="R55" s="7"/>
      <c r="S55" s="7"/>
      <c r="T55" s="7"/>
      <c r="U55" s="7"/>
      <c r="V55" s="7"/>
      <c r="W55" s="7"/>
      <c r="X55" s="7"/>
      <c r="Y55" s="7"/>
      <c r="Z55" s="35"/>
      <c r="AA55" s="7"/>
      <c r="AB55" s="7"/>
      <c r="AC55" s="7"/>
      <c r="AD55" s="7"/>
      <c r="AE55" s="282"/>
      <c r="AF55" s="7"/>
      <c r="AG55" s="7"/>
      <c r="AH55" s="7"/>
      <c r="AI55" s="7"/>
      <c r="AJ55" s="7"/>
      <c r="AK55" s="7"/>
      <c r="AL55" s="7"/>
      <c r="AM55" s="35"/>
      <c r="AN55" s="234"/>
      <c r="AO55" s="234"/>
      <c r="AP55" s="234"/>
      <c r="AQ55" s="165"/>
      <c r="AR55" s="165"/>
      <c r="AS55" s="165"/>
      <c r="AT55" s="165"/>
      <c r="AU55" s="165"/>
      <c r="AV55" s="165"/>
      <c r="AW55" s="55"/>
      <c r="AX55" s="55"/>
      <c r="AY55" s="55"/>
      <c r="AZ55" s="55"/>
      <c r="BA55" s="55"/>
      <c r="BB55" s="55"/>
      <c r="BC55" s="55"/>
      <c r="BD55" s="66"/>
      <c r="BE55" s="66"/>
    </row>
    <row r="56" spans="8:57" ht="17.25" customHeight="1" thickBot="1" x14ac:dyDescent="0.35">
      <c r="H56" s="242" t="str">
        <f>$Z$2</f>
        <v>Trial 10</v>
      </c>
      <c r="I56" s="544"/>
      <c r="J56" s="237" t="e">
        <f>IF($Z$4="",#N/A,$P$4)</f>
        <v>#N/A</v>
      </c>
      <c r="K56" s="220" t="e">
        <f>IF($Z$4="",#N/A,$Z$4)</f>
        <v>#N/A</v>
      </c>
      <c r="L56" s="12" t="e">
        <f>($AL$19*$J$56)+$AP$19</f>
        <v>#N/A</v>
      </c>
      <c r="M56" s="13" t="e">
        <f>IF($K$56="", #N/A,$K$56-$L$56)</f>
        <v>#N/A</v>
      </c>
      <c r="N56" s="60" t="e">
        <f>IF($Z$4="", #N/A,$AW$4)</f>
        <v>#N/A</v>
      </c>
      <c r="O56" s="241" t="e">
        <f t="shared" si="1"/>
        <v>#N/A</v>
      </c>
      <c r="P56" s="553"/>
      <c r="Q56" s="41"/>
      <c r="R56" s="29"/>
      <c r="S56" s="29"/>
      <c r="T56" s="29"/>
      <c r="U56" s="29"/>
      <c r="V56" s="29"/>
      <c r="W56" s="29"/>
      <c r="X56" s="29"/>
      <c r="Y56" s="29"/>
      <c r="Z56" s="40"/>
      <c r="AA56" s="29"/>
      <c r="AB56" s="29"/>
      <c r="AC56" s="29"/>
      <c r="AD56" s="29"/>
      <c r="AE56" s="282"/>
      <c r="AF56" s="29"/>
      <c r="AG56" s="7"/>
      <c r="AH56" s="29"/>
      <c r="AI56" s="7"/>
      <c r="AJ56" s="29"/>
      <c r="AK56" s="7"/>
      <c r="AL56" s="7"/>
      <c r="AM56" s="40"/>
      <c r="AN56" s="234"/>
      <c r="AO56" s="234"/>
      <c r="AP56" s="234"/>
      <c r="AQ56" s="165"/>
      <c r="AR56" s="165"/>
      <c r="AS56" s="165"/>
      <c r="AT56" s="165"/>
      <c r="AU56" s="165"/>
      <c r="AV56" s="165"/>
      <c r="AW56" s="55"/>
      <c r="AX56" s="55"/>
      <c r="AY56" s="55"/>
      <c r="AZ56" s="55"/>
      <c r="BA56" s="55"/>
      <c r="BB56" s="55"/>
      <c r="BC56" s="55"/>
      <c r="BD56" s="66"/>
      <c r="BE56" s="66"/>
    </row>
    <row r="57" spans="8:57" ht="17.25" customHeight="1" thickBot="1" x14ac:dyDescent="0.35">
      <c r="H57" s="243" t="str">
        <f>$AA$2</f>
        <v>Trial 11</v>
      </c>
      <c r="I57" s="544"/>
      <c r="J57" s="237" t="e">
        <f>IF($AA$4="",#N/A,$P$4)</f>
        <v>#N/A</v>
      </c>
      <c r="K57" s="220" t="e">
        <f>IF($AA$4="",#N/A,$AA$4)</f>
        <v>#N/A</v>
      </c>
      <c r="L57" s="12" t="e">
        <f>($AL$19*$J$57)+$AP$19</f>
        <v>#N/A</v>
      </c>
      <c r="M57" s="13" t="e">
        <f>IF($K$57="", #N/A,$K$57-$L$57)</f>
        <v>#N/A</v>
      </c>
      <c r="N57" s="60" t="e">
        <f>IF($AA$4="", #N/A,$AW$4)</f>
        <v>#N/A</v>
      </c>
      <c r="O57" s="241" t="e">
        <f t="shared" si="1"/>
        <v>#N/A</v>
      </c>
      <c r="P57" s="553"/>
      <c r="Q57" s="41"/>
      <c r="R57" s="29"/>
      <c r="S57" s="29"/>
      <c r="T57" s="29"/>
      <c r="U57" s="29"/>
      <c r="V57" s="29"/>
      <c r="W57" s="29"/>
      <c r="X57" s="29"/>
      <c r="Y57" s="29"/>
      <c r="Z57" s="40"/>
      <c r="AA57" s="29"/>
      <c r="AB57" s="29"/>
      <c r="AC57" s="29"/>
      <c r="AD57" s="29"/>
      <c r="AE57" s="282"/>
      <c r="AF57" s="29"/>
      <c r="AG57" s="7"/>
      <c r="AH57" s="29"/>
      <c r="AI57" s="7"/>
      <c r="AJ57" s="29"/>
      <c r="AK57" s="7"/>
      <c r="AL57" s="7"/>
      <c r="AM57" s="40"/>
      <c r="AN57" s="234"/>
      <c r="AO57" s="234"/>
      <c r="AP57" s="234"/>
      <c r="AQ57" s="165"/>
      <c r="AR57" s="165"/>
      <c r="AS57" s="165"/>
      <c r="AT57" s="165"/>
      <c r="AU57" s="165"/>
      <c r="AV57" s="165"/>
      <c r="AW57" s="55"/>
      <c r="AX57" s="55"/>
      <c r="AY57" s="55"/>
      <c r="AZ57" s="55"/>
      <c r="BA57" s="55"/>
      <c r="BB57" s="55"/>
      <c r="BC57" s="55"/>
      <c r="BD57" s="66"/>
      <c r="BE57" s="66"/>
    </row>
    <row r="58" spans="8:57" ht="17.25" customHeight="1" thickBot="1" x14ac:dyDescent="0.35">
      <c r="H58" s="242" t="str">
        <f>$AB$2</f>
        <v>Trial 12</v>
      </c>
      <c r="I58" s="544"/>
      <c r="J58" s="237" t="e">
        <f>IF($AB$4="",#N/A,$P$4)</f>
        <v>#N/A</v>
      </c>
      <c r="K58" s="220" t="e">
        <f>IF($AB$4="",#N/A,$AB$4)</f>
        <v>#N/A</v>
      </c>
      <c r="L58" s="12" t="e">
        <f>($AL$19*$J$58)+$AP$19</f>
        <v>#N/A</v>
      </c>
      <c r="M58" s="13" t="e">
        <f>IF($K$58="", #N/A,$K$58-$L$58)</f>
        <v>#N/A</v>
      </c>
      <c r="N58" s="60" t="e">
        <f>IF($AB$4="", #N/A,$AW$4)</f>
        <v>#N/A</v>
      </c>
      <c r="O58" s="241" t="e">
        <f t="shared" si="1"/>
        <v>#N/A</v>
      </c>
      <c r="P58" s="553"/>
      <c r="Q58" s="34"/>
      <c r="R58" s="7"/>
      <c r="S58" s="7"/>
      <c r="T58" s="7"/>
      <c r="U58" s="7"/>
      <c r="V58" s="7"/>
      <c r="W58" s="7"/>
      <c r="X58" s="7"/>
      <c r="Y58" s="7"/>
      <c r="Z58" s="35"/>
      <c r="AA58" s="7"/>
      <c r="AB58" s="7"/>
      <c r="AC58" s="7"/>
      <c r="AD58" s="7"/>
      <c r="AE58" s="163"/>
      <c r="AF58" s="7"/>
      <c r="AG58" s="29"/>
      <c r="AH58" s="7"/>
      <c r="AI58" s="29"/>
      <c r="AJ58" s="7"/>
      <c r="AK58" s="7"/>
      <c r="AL58" s="7"/>
      <c r="AM58" s="35"/>
      <c r="AN58" s="234"/>
      <c r="AO58" s="234"/>
      <c r="AP58" s="234"/>
      <c r="AQ58" s="165"/>
      <c r="AR58" s="165"/>
      <c r="AS58" s="165"/>
      <c r="AT58" s="165"/>
      <c r="AU58" s="165"/>
      <c r="AV58" s="165"/>
      <c r="AW58" s="55"/>
      <c r="AX58" s="55"/>
      <c r="AY58" s="55"/>
      <c r="AZ58" s="55"/>
      <c r="BA58" s="55"/>
      <c r="BB58" s="55"/>
      <c r="BC58" s="55"/>
      <c r="BD58" s="66"/>
      <c r="BE58" s="66"/>
    </row>
    <row r="59" spans="8:57" ht="17.25" customHeight="1" thickBot="1" x14ac:dyDescent="0.35">
      <c r="H59" s="243" t="str">
        <f>$AC$2</f>
        <v>Trial 13</v>
      </c>
      <c r="I59" s="544"/>
      <c r="J59" s="237" t="e">
        <f>IF($AC$4="",#N/A,$P$4)</f>
        <v>#N/A</v>
      </c>
      <c r="K59" s="220" t="e">
        <f>IF($AC$4="",#N/A,$AC$4)</f>
        <v>#N/A</v>
      </c>
      <c r="L59" s="12" t="e">
        <f>($AL$19*$J$59)+$AP$19</f>
        <v>#N/A</v>
      </c>
      <c r="M59" s="13" t="e">
        <f>IF($K$59="", #N/A,$K$59-$L$59)</f>
        <v>#N/A</v>
      </c>
      <c r="N59" s="60" t="e">
        <f>IF($AC$4="", #N/A,$AW$4)</f>
        <v>#N/A</v>
      </c>
      <c r="O59" s="241" t="e">
        <f t="shared" si="1"/>
        <v>#N/A</v>
      </c>
      <c r="P59" s="553"/>
      <c r="Q59" s="34"/>
      <c r="R59" s="7"/>
      <c r="S59" s="7"/>
      <c r="T59" s="7"/>
      <c r="U59" s="7"/>
      <c r="V59" s="7"/>
      <c r="W59" s="7"/>
      <c r="X59" s="7"/>
      <c r="Y59" s="7"/>
      <c r="Z59" s="35"/>
      <c r="AA59" s="7"/>
      <c r="AB59" s="7"/>
      <c r="AC59" s="7"/>
      <c r="AD59" s="7"/>
      <c r="AE59" s="282"/>
      <c r="AF59" s="7"/>
      <c r="AG59" s="7"/>
      <c r="AH59" s="7"/>
      <c r="AI59" s="7"/>
      <c r="AJ59" s="7"/>
      <c r="AK59" s="7"/>
      <c r="AL59" s="7"/>
      <c r="AM59" s="35"/>
      <c r="AN59" s="234"/>
      <c r="AO59" s="234"/>
      <c r="AP59" s="234"/>
      <c r="AQ59" s="165"/>
      <c r="AR59" s="165"/>
      <c r="AS59" s="165"/>
      <c r="AT59" s="165"/>
      <c r="AU59" s="165"/>
      <c r="AV59" s="165"/>
      <c r="AW59" s="55"/>
      <c r="AX59" s="55"/>
      <c r="AY59" s="55"/>
      <c r="AZ59" s="55"/>
      <c r="BA59" s="55"/>
      <c r="BB59" s="55"/>
      <c r="BC59" s="55"/>
      <c r="BD59" s="66"/>
      <c r="BE59" s="66"/>
    </row>
    <row r="60" spans="8:57" ht="17.25" customHeight="1" thickBot="1" x14ac:dyDescent="0.35">
      <c r="H60" s="242" t="str">
        <f>$AD$2</f>
        <v>Trial 14</v>
      </c>
      <c r="I60" s="544"/>
      <c r="J60" s="237" t="e">
        <f>IF($AD$4="",#N/A,$P$4)</f>
        <v>#N/A</v>
      </c>
      <c r="K60" s="220" t="e">
        <f>IF($AD$4="",#N/A,$AD$4)</f>
        <v>#N/A</v>
      </c>
      <c r="L60" s="12" t="e">
        <f>($AL$19*$J$60)+$AP$19</f>
        <v>#N/A</v>
      </c>
      <c r="M60" s="13" t="e">
        <f>IF($K$60="", #N/A,$K$60-$L$60)</f>
        <v>#N/A</v>
      </c>
      <c r="N60" s="60" t="e">
        <f>IF($AD$4="", #N/A,$AW$4)</f>
        <v>#N/A</v>
      </c>
      <c r="O60" s="241" t="e">
        <f t="shared" si="1"/>
        <v>#N/A</v>
      </c>
      <c r="P60" s="553"/>
      <c r="Q60" s="34"/>
      <c r="R60" s="7"/>
      <c r="S60" s="7"/>
      <c r="T60" s="7"/>
      <c r="U60" s="7"/>
      <c r="V60" s="7"/>
      <c r="W60" s="7"/>
      <c r="X60" s="7"/>
      <c r="Y60" s="7"/>
      <c r="Z60" s="35"/>
      <c r="AA60" s="7"/>
      <c r="AB60" s="7"/>
      <c r="AC60" s="7"/>
      <c r="AD60" s="7"/>
      <c r="AE60" s="282"/>
      <c r="AF60" s="7"/>
      <c r="AG60" s="7"/>
      <c r="AH60" s="7"/>
      <c r="AI60" s="7"/>
      <c r="AJ60" s="7"/>
      <c r="AK60" s="7"/>
      <c r="AL60" s="7"/>
      <c r="AM60" s="35"/>
      <c r="AN60" s="234"/>
      <c r="AO60" s="234"/>
      <c r="AP60" s="234"/>
      <c r="AQ60" s="165"/>
      <c r="AR60" s="165"/>
      <c r="AS60" s="165"/>
      <c r="AT60" s="165"/>
      <c r="AU60" s="165"/>
      <c r="AV60" s="165"/>
      <c r="AW60" s="55"/>
      <c r="AX60" s="55"/>
      <c r="AY60" s="55"/>
      <c r="AZ60" s="55"/>
      <c r="BA60" s="55"/>
      <c r="BB60" s="55"/>
      <c r="BC60" s="55"/>
      <c r="BD60" s="66"/>
      <c r="BE60" s="66"/>
    </row>
    <row r="61" spans="8:57" ht="17.25" customHeight="1" thickBot="1" x14ac:dyDescent="0.35">
      <c r="H61" s="243" t="str">
        <f>$AE$2</f>
        <v>Trial 15</v>
      </c>
      <c r="I61" s="544"/>
      <c r="J61" s="237" t="e">
        <f>IF($AE$4="",#N/A,$P$4)</f>
        <v>#N/A</v>
      </c>
      <c r="K61" s="220" t="e">
        <f>IF($AE$4="",#N/A,$AE$4)</f>
        <v>#N/A</v>
      </c>
      <c r="L61" s="12" t="e">
        <f>($AL$19*$J$61)+$AP$19</f>
        <v>#N/A</v>
      </c>
      <c r="M61" s="13" t="e">
        <f>IF($K$61="", #N/A,$K$61-$L$61)</f>
        <v>#N/A</v>
      </c>
      <c r="N61" s="60" t="e">
        <f>IF($AE$4="", #N/A,$AW$4)</f>
        <v>#N/A</v>
      </c>
      <c r="O61" s="241" t="e">
        <f t="shared" si="1"/>
        <v>#N/A</v>
      </c>
      <c r="P61" s="553"/>
      <c r="Q61" s="34"/>
      <c r="R61" s="7"/>
      <c r="S61" s="7"/>
      <c r="T61" s="7"/>
      <c r="U61" s="7"/>
      <c r="V61" s="7"/>
      <c r="W61" s="7"/>
      <c r="X61" s="7"/>
      <c r="Y61" s="7"/>
      <c r="Z61" s="35"/>
      <c r="AA61" s="7"/>
      <c r="AB61" s="7"/>
      <c r="AC61" s="7"/>
      <c r="AD61" s="7"/>
      <c r="AE61" s="282"/>
      <c r="AF61" s="7"/>
      <c r="AG61" s="7"/>
      <c r="AH61" s="7"/>
      <c r="AI61" s="7"/>
      <c r="AJ61" s="7"/>
      <c r="AK61" s="7"/>
      <c r="AL61" s="7"/>
      <c r="AM61" s="35"/>
      <c r="AN61" s="234"/>
      <c r="AO61" s="234"/>
      <c r="AP61" s="234"/>
      <c r="AQ61" s="165"/>
      <c r="AR61" s="165"/>
      <c r="AS61" s="165"/>
      <c r="AT61" s="165"/>
      <c r="AU61" s="165"/>
      <c r="AV61" s="165"/>
      <c r="AW61" s="55"/>
      <c r="AX61" s="55"/>
      <c r="AY61" s="55"/>
      <c r="AZ61" s="55"/>
      <c r="BA61" s="55"/>
      <c r="BB61" s="55"/>
      <c r="BC61" s="55"/>
      <c r="BD61" s="66"/>
      <c r="BE61" s="66"/>
    </row>
    <row r="62" spans="8:57" ht="17.25" customHeight="1" thickBot="1" x14ac:dyDescent="0.35">
      <c r="H62" s="242" t="str">
        <f>$AF$2</f>
        <v>Trial 16</v>
      </c>
      <c r="I62" s="544"/>
      <c r="J62" s="237" t="e">
        <f>IF($AF$4="",#N/A,$P$4)</f>
        <v>#N/A</v>
      </c>
      <c r="K62" s="220" t="e">
        <f>IF($AF$4="",#N/A,$AF$4)</f>
        <v>#N/A</v>
      </c>
      <c r="L62" s="12" t="e">
        <f>($AL$19*$J$62)+$AP$19</f>
        <v>#N/A</v>
      </c>
      <c r="M62" s="13" t="e">
        <f>IF($K$62="", #N/A,$K$62-$L$62)</f>
        <v>#N/A</v>
      </c>
      <c r="N62" s="60" t="e">
        <f>IF($AF$4="", #N/A,$AW$4)</f>
        <v>#N/A</v>
      </c>
      <c r="O62" s="241" t="e">
        <f t="shared" si="1"/>
        <v>#N/A</v>
      </c>
      <c r="P62" s="553"/>
      <c r="Q62" s="34"/>
      <c r="R62" s="7"/>
      <c r="S62" s="7"/>
      <c r="T62" s="7"/>
      <c r="U62" s="7"/>
      <c r="V62" s="7"/>
      <c r="W62" s="7"/>
      <c r="X62" s="7"/>
      <c r="Y62" s="7"/>
      <c r="Z62" s="35"/>
      <c r="AA62" s="7"/>
      <c r="AB62" s="7"/>
      <c r="AC62" s="7"/>
      <c r="AD62" s="7"/>
      <c r="AE62" s="282"/>
      <c r="AF62" s="7"/>
      <c r="AG62" s="7"/>
      <c r="AH62" s="7"/>
      <c r="AI62" s="7"/>
      <c r="AJ62" s="7"/>
      <c r="AK62" s="7"/>
      <c r="AL62" s="7"/>
      <c r="AM62" s="35"/>
      <c r="AN62" s="234"/>
      <c r="AO62" s="234"/>
      <c r="AP62" s="234"/>
      <c r="AQ62" s="165"/>
      <c r="AR62" s="165"/>
      <c r="AS62" s="165"/>
      <c r="AT62" s="165"/>
      <c r="AU62" s="165"/>
      <c r="AV62" s="165"/>
      <c r="AW62" s="55"/>
      <c r="AX62" s="55"/>
      <c r="AY62" s="55"/>
      <c r="AZ62" s="55"/>
      <c r="BA62" s="55"/>
      <c r="BB62" s="55"/>
      <c r="BC62" s="55"/>
      <c r="BD62" s="66"/>
      <c r="BE62" s="66"/>
    </row>
    <row r="63" spans="8:57" ht="17.25" customHeight="1" thickBot="1" x14ac:dyDescent="0.35">
      <c r="H63" s="243" t="str">
        <f>$AG$2</f>
        <v>Trial 17</v>
      </c>
      <c r="I63" s="544"/>
      <c r="J63" s="237" t="e">
        <f>IF($AG$4="",#N/A,$P$4)</f>
        <v>#N/A</v>
      </c>
      <c r="K63" s="220" t="e">
        <f>IF($AG$4="",#N/A,$AG$4)</f>
        <v>#N/A</v>
      </c>
      <c r="L63" s="12" t="e">
        <f>($AL$19*$J$63)+$AP$19</f>
        <v>#N/A</v>
      </c>
      <c r="M63" s="13" t="e">
        <f>IF($K$63="", #N/A,$K$63-$L$63)</f>
        <v>#N/A</v>
      </c>
      <c r="N63" s="60" t="e">
        <f>IF($AG$4="", #N/A,$AW$4)</f>
        <v>#N/A</v>
      </c>
      <c r="O63" s="241" t="e">
        <f t="shared" si="1"/>
        <v>#N/A</v>
      </c>
      <c r="P63" s="553"/>
      <c r="Q63" s="34"/>
      <c r="R63" s="7"/>
      <c r="S63" s="7"/>
      <c r="T63" s="7"/>
      <c r="U63" s="7"/>
      <c r="V63" s="7"/>
      <c r="W63" s="7"/>
      <c r="X63" s="7"/>
      <c r="Y63" s="7"/>
      <c r="Z63" s="35"/>
      <c r="AA63" s="7"/>
      <c r="AB63" s="7"/>
      <c r="AC63" s="7"/>
      <c r="AD63" s="7"/>
      <c r="AE63" s="282"/>
      <c r="AF63" s="7"/>
      <c r="AG63" s="7"/>
      <c r="AH63" s="7"/>
      <c r="AI63" s="7"/>
      <c r="AJ63" s="7"/>
      <c r="AK63" s="7"/>
      <c r="AL63" s="7"/>
      <c r="AM63" s="35"/>
      <c r="AN63" s="234"/>
      <c r="AO63" s="234"/>
      <c r="AP63" s="234"/>
      <c r="AQ63" s="165"/>
      <c r="AR63" s="165"/>
      <c r="AS63" s="165"/>
      <c r="AT63" s="165"/>
      <c r="AU63" s="165"/>
      <c r="AV63" s="165"/>
      <c r="AW63" s="55"/>
      <c r="AX63" s="55"/>
      <c r="AY63" s="55"/>
      <c r="AZ63" s="55"/>
      <c r="BA63" s="55"/>
      <c r="BB63" s="55"/>
      <c r="BC63" s="55"/>
      <c r="BD63" s="66"/>
      <c r="BE63" s="66"/>
    </row>
    <row r="64" spans="8:57" ht="17.25" customHeight="1" thickBot="1" x14ac:dyDescent="0.35">
      <c r="H64" s="242" t="str">
        <f>$AH$2</f>
        <v>Trial 18</v>
      </c>
      <c r="I64" s="544"/>
      <c r="J64" s="237" t="e">
        <f>IF($AH$4="",#N/A,$P$4)</f>
        <v>#N/A</v>
      </c>
      <c r="K64" s="220" t="e">
        <f>IF($AH$4="",#N/A,$AH$4)</f>
        <v>#N/A</v>
      </c>
      <c r="L64" s="12" t="e">
        <f>($AL$19*$J$64)+$AP$19</f>
        <v>#N/A</v>
      </c>
      <c r="M64" s="13" t="e">
        <f>IF($K$64="", #N/A,$K$64-$L$64)</f>
        <v>#N/A</v>
      </c>
      <c r="N64" s="60" t="e">
        <f>IF($AH$4="", #N/A,$AW$4)</f>
        <v>#N/A</v>
      </c>
      <c r="O64" s="241" t="e">
        <f t="shared" si="1"/>
        <v>#N/A</v>
      </c>
      <c r="P64" s="553"/>
      <c r="Q64" s="34"/>
      <c r="R64" s="7"/>
      <c r="S64" s="7"/>
      <c r="T64" s="7"/>
      <c r="U64" s="7"/>
      <c r="V64" s="7"/>
      <c r="W64" s="7"/>
      <c r="X64" s="7"/>
      <c r="Y64" s="7"/>
      <c r="Z64" s="35"/>
      <c r="AA64" s="7"/>
      <c r="AB64" s="7"/>
      <c r="AC64" s="7"/>
      <c r="AD64" s="7"/>
      <c r="AE64" s="282"/>
      <c r="AF64" s="7"/>
      <c r="AG64" s="7"/>
      <c r="AH64" s="7"/>
      <c r="AI64" s="7"/>
      <c r="AJ64" s="7"/>
      <c r="AK64" s="7"/>
      <c r="AL64" s="7"/>
      <c r="AM64" s="35"/>
      <c r="AN64" s="234"/>
      <c r="AO64" s="234"/>
      <c r="AP64" s="234"/>
      <c r="AQ64" s="165"/>
      <c r="AR64" s="165"/>
      <c r="AS64" s="165"/>
      <c r="AT64" s="165"/>
      <c r="AU64" s="165"/>
      <c r="AV64" s="165"/>
      <c r="AW64" s="55"/>
      <c r="AX64" s="55"/>
      <c r="AY64" s="55"/>
      <c r="AZ64" s="55"/>
      <c r="BA64" s="55"/>
      <c r="BB64" s="55"/>
      <c r="BC64" s="55"/>
      <c r="BD64" s="66"/>
      <c r="BE64" s="66"/>
    </row>
    <row r="65" spans="8:57" ht="17.25" customHeight="1" thickBot="1" x14ac:dyDescent="0.35">
      <c r="H65" s="243" t="str">
        <f>$AI$2</f>
        <v>Trial 19</v>
      </c>
      <c r="I65" s="544"/>
      <c r="J65" s="237" t="e">
        <f>IF($AI$4="",#N/A,$P$4)</f>
        <v>#N/A</v>
      </c>
      <c r="K65" s="220" t="e">
        <f>IF($AI$4="",#N/A,$AI$4)</f>
        <v>#N/A</v>
      </c>
      <c r="L65" s="12" t="e">
        <f>($AL$19*$J$65)+$AP$19</f>
        <v>#N/A</v>
      </c>
      <c r="M65" s="13" t="e">
        <f>IF($K$65="", #N/A,$K$65-$L$65)</f>
        <v>#N/A</v>
      </c>
      <c r="N65" s="60" t="e">
        <f>IF($AI$4="", #N/A,$AW$4)</f>
        <v>#N/A</v>
      </c>
      <c r="O65" s="241" t="e">
        <f t="shared" si="1"/>
        <v>#N/A</v>
      </c>
      <c r="P65" s="553"/>
      <c r="Q65" s="34"/>
      <c r="R65" s="7"/>
      <c r="S65" s="7"/>
      <c r="T65" s="7"/>
      <c r="U65" s="7"/>
      <c r="V65" s="7"/>
      <c r="W65" s="7"/>
      <c r="X65" s="7"/>
      <c r="Y65" s="7"/>
      <c r="Z65" s="35"/>
      <c r="AA65" s="7"/>
      <c r="AB65" s="7"/>
      <c r="AC65" s="7"/>
      <c r="AD65" s="7"/>
      <c r="AE65" s="282"/>
      <c r="AF65" s="7"/>
      <c r="AG65" s="7"/>
      <c r="AH65" s="7"/>
      <c r="AI65" s="7"/>
      <c r="AJ65" s="7"/>
      <c r="AK65" s="7"/>
      <c r="AL65" s="7"/>
      <c r="AM65" s="35"/>
      <c r="AN65" s="234"/>
      <c r="AO65" s="234"/>
      <c r="AP65" s="234"/>
      <c r="AQ65" s="165"/>
      <c r="AR65" s="165"/>
      <c r="AS65" s="165"/>
      <c r="AT65" s="165"/>
      <c r="AU65" s="165"/>
      <c r="AV65" s="165"/>
      <c r="AW65" s="55"/>
      <c r="AX65" s="55"/>
      <c r="AY65" s="55"/>
      <c r="AZ65" s="55"/>
      <c r="BA65" s="55"/>
      <c r="BB65" s="55"/>
      <c r="BC65" s="55"/>
      <c r="BD65" s="66"/>
      <c r="BE65" s="66"/>
    </row>
    <row r="66" spans="8:57" ht="17.25" customHeight="1" thickBot="1" x14ac:dyDescent="0.35">
      <c r="H66" s="242" t="str">
        <f>$AJ$2</f>
        <v>Trial 20</v>
      </c>
      <c r="I66" s="544"/>
      <c r="J66" s="237" t="e">
        <f>IF($AJ$4="",#N/A,$P$4)</f>
        <v>#N/A</v>
      </c>
      <c r="K66" s="220" t="e">
        <f>IF($AJ$4="",#N/A,$AJ$4)</f>
        <v>#N/A</v>
      </c>
      <c r="L66" s="12" t="e">
        <f>($AL$19*$J$66)+$AP$19</f>
        <v>#N/A</v>
      </c>
      <c r="M66" s="13" t="e">
        <f>IF($K$66="", #N/A,$K$66-$L$66)</f>
        <v>#N/A</v>
      </c>
      <c r="N66" s="60" t="e">
        <f>IF($AJ$4="", #N/A,$AW$4)</f>
        <v>#N/A</v>
      </c>
      <c r="O66" s="241" t="e">
        <f t="shared" si="1"/>
        <v>#N/A</v>
      </c>
      <c r="P66" s="553"/>
      <c r="Q66" s="41"/>
      <c r="R66" s="29"/>
      <c r="S66" s="29"/>
      <c r="T66" s="29"/>
      <c r="U66" s="29"/>
      <c r="V66" s="29"/>
      <c r="W66" s="29"/>
      <c r="X66" s="29"/>
      <c r="Y66" s="29"/>
      <c r="Z66" s="40"/>
      <c r="AA66" s="29"/>
      <c r="AB66" s="29"/>
      <c r="AC66" s="29"/>
      <c r="AD66" s="29"/>
      <c r="AE66" s="282"/>
      <c r="AF66" s="29"/>
      <c r="AG66" s="7"/>
      <c r="AH66" s="29"/>
      <c r="AI66" s="7"/>
      <c r="AJ66" s="29"/>
      <c r="AK66" s="7"/>
      <c r="AL66" s="7"/>
      <c r="AM66" s="40"/>
      <c r="AN66" s="234"/>
      <c r="AO66" s="234"/>
      <c r="AP66" s="234"/>
      <c r="AQ66" s="165"/>
      <c r="AR66" s="165"/>
      <c r="AS66" s="165"/>
      <c r="AT66" s="165"/>
      <c r="AU66" s="165"/>
      <c r="AV66" s="165"/>
      <c r="AW66" s="55"/>
      <c r="AX66" s="55"/>
      <c r="AY66" s="55"/>
      <c r="AZ66" s="55"/>
      <c r="BA66" s="55"/>
      <c r="BB66" s="55"/>
      <c r="BC66" s="55"/>
      <c r="BD66" s="66"/>
      <c r="BE66" s="66"/>
    </row>
    <row r="67" spans="8:57" ht="17.25" customHeight="1" thickBot="1" x14ac:dyDescent="0.35">
      <c r="H67" s="243" t="str">
        <f>$AK$2</f>
        <v>Trial 21</v>
      </c>
      <c r="I67" s="544"/>
      <c r="J67" s="237" t="e">
        <f>IF($AK$4="",#N/A,$P$4)</f>
        <v>#N/A</v>
      </c>
      <c r="K67" s="220" t="e">
        <f>IF($AK$4="",#N/A,$AK$4)</f>
        <v>#N/A</v>
      </c>
      <c r="L67" s="12" t="e">
        <f>($AL$19*$J$67)+$AP$19</f>
        <v>#N/A</v>
      </c>
      <c r="M67" s="13" t="e">
        <f>IF($K$67="", #N/A,$K$67-$L$67)</f>
        <v>#N/A</v>
      </c>
      <c r="N67" s="60" t="e">
        <f>IF($AK$4="", #N/A,$AW$4)</f>
        <v>#N/A</v>
      </c>
      <c r="O67" s="241" t="e">
        <f t="shared" si="1"/>
        <v>#N/A</v>
      </c>
      <c r="P67" s="553"/>
      <c r="Q67" s="34"/>
      <c r="R67" s="7"/>
      <c r="S67" s="7"/>
      <c r="T67" s="7"/>
      <c r="U67" s="7"/>
      <c r="V67" s="7"/>
      <c r="W67" s="7"/>
      <c r="X67" s="7"/>
      <c r="Y67" s="7"/>
      <c r="Z67" s="35"/>
      <c r="AA67" s="7"/>
      <c r="AB67" s="7"/>
      <c r="AC67" s="7"/>
      <c r="AD67" s="7"/>
      <c r="AE67" s="282"/>
      <c r="AF67" s="7"/>
      <c r="AG67" s="7"/>
      <c r="AH67" s="7"/>
      <c r="AI67" s="7"/>
      <c r="AJ67" s="7"/>
      <c r="AK67" s="7"/>
      <c r="AL67" s="7"/>
      <c r="AM67" s="35"/>
      <c r="AN67" s="234"/>
      <c r="AO67" s="234"/>
      <c r="AP67" s="234"/>
      <c r="AQ67" s="165"/>
      <c r="AR67" s="165"/>
      <c r="AS67" s="165"/>
      <c r="AT67" s="165"/>
      <c r="AU67" s="165"/>
      <c r="AV67" s="165"/>
      <c r="AW67" s="55"/>
      <c r="AX67" s="55"/>
      <c r="AY67" s="55"/>
      <c r="AZ67" s="55"/>
      <c r="BA67" s="55"/>
      <c r="BB67" s="55"/>
      <c r="BC67" s="55"/>
      <c r="BD67" s="66"/>
      <c r="BE67" s="66"/>
    </row>
    <row r="68" spans="8:57" ht="17.25" customHeight="1" thickBot="1" x14ac:dyDescent="0.35">
      <c r="H68" s="242" t="str">
        <f>$AL$2</f>
        <v>Trial 22</v>
      </c>
      <c r="I68" s="544"/>
      <c r="J68" s="237" t="e">
        <f>IF($AL$4="",#N/A,$P$4)</f>
        <v>#N/A</v>
      </c>
      <c r="K68" s="220" t="e">
        <f>IF($AL$4="",#N/A,$AL$4)</f>
        <v>#N/A</v>
      </c>
      <c r="L68" s="12" t="e">
        <f>($AL$19*$J$68)+$AP$19</f>
        <v>#N/A</v>
      </c>
      <c r="M68" s="13" t="e">
        <f>IF($K$68="", #N/A,$K$68-$L$68)</f>
        <v>#N/A</v>
      </c>
      <c r="N68" s="60" t="e">
        <f>IF($AL$4="", #N/A,$AW$4)</f>
        <v>#N/A</v>
      </c>
      <c r="O68" s="241" t="e">
        <f t="shared" si="1"/>
        <v>#N/A</v>
      </c>
      <c r="P68" s="553"/>
      <c r="Q68" s="34"/>
      <c r="R68" s="7"/>
      <c r="S68" s="7"/>
      <c r="T68" s="7"/>
      <c r="U68" s="7"/>
      <c r="V68" s="7"/>
      <c r="W68" s="7"/>
      <c r="X68" s="7"/>
      <c r="Y68" s="7"/>
      <c r="Z68" s="35"/>
      <c r="AA68" s="7"/>
      <c r="AB68" s="7"/>
      <c r="AC68" s="7"/>
      <c r="AD68" s="7"/>
      <c r="AE68" s="282"/>
      <c r="AF68" s="7"/>
      <c r="AG68" s="7"/>
      <c r="AH68" s="7"/>
      <c r="AI68" s="7"/>
      <c r="AJ68" s="7"/>
      <c r="AK68" s="7"/>
      <c r="AL68" s="7"/>
      <c r="AM68" s="35"/>
      <c r="AN68" s="234"/>
      <c r="AO68" s="234"/>
      <c r="AP68" s="234"/>
      <c r="AQ68" s="165"/>
      <c r="AR68" s="165"/>
      <c r="AS68" s="165"/>
      <c r="AT68" s="165"/>
      <c r="AU68" s="165"/>
      <c r="AV68" s="165"/>
      <c r="AW68" s="55"/>
      <c r="AX68" s="55"/>
      <c r="AY68" s="55"/>
      <c r="AZ68" s="55"/>
      <c r="BA68" s="55"/>
      <c r="BB68" s="55"/>
      <c r="BC68" s="55"/>
      <c r="BD68" s="66"/>
      <c r="BE68" s="66"/>
    </row>
    <row r="69" spans="8:57" ht="17.25" customHeight="1" thickBot="1" x14ac:dyDescent="0.35">
      <c r="H69" s="243" t="str">
        <f>$AM$2</f>
        <v>Trial 23</v>
      </c>
      <c r="I69" s="544"/>
      <c r="J69" s="237" t="e">
        <f>IF($AM$4="",#N/A,$P$4)</f>
        <v>#N/A</v>
      </c>
      <c r="K69" s="220" t="e">
        <f>IF($AM$4="",#N/A,$AM$4)</f>
        <v>#N/A</v>
      </c>
      <c r="L69" s="12" t="e">
        <f>($AL$19*$J$69)+$AP$19</f>
        <v>#N/A</v>
      </c>
      <c r="M69" s="13" t="e">
        <f>IF($K$69="", #N/A,$K$69-$L$69)</f>
        <v>#N/A</v>
      </c>
      <c r="N69" s="60" t="e">
        <f>IF($AM$4="", #N/A,$AW$4)</f>
        <v>#N/A</v>
      </c>
      <c r="O69" s="241" t="e">
        <f t="shared" si="1"/>
        <v>#N/A</v>
      </c>
      <c r="P69" s="553"/>
      <c r="Q69" s="34"/>
      <c r="R69" s="7"/>
      <c r="S69" s="7"/>
      <c r="T69" s="7"/>
      <c r="U69" s="7"/>
      <c r="V69" s="7"/>
      <c r="W69" s="7"/>
      <c r="X69" s="7"/>
      <c r="Y69" s="7"/>
      <c r="Z69" s="35"/>
      <c r="AA69" s="7"/>
      <c r="AB69" s="7"/>
      <c r="AC69" s="7"/>
      <c r="AD69" s="7"/>
      <c r="AE69" s="282"/>
      <c r="AF69" s="7"/>
      <c r="AG69" s="7"/>
      <c r="AH69" s="7"/>
      <c r="AI69" s="7"/>
      <c r="AJ69" s="7"/>
      <c r="AK69" s="7"/>
      <c r="AL69" s="7"/>
      <c r="AM69" s="35"/>
      <c r="AN69" s="234"/>
      <c r="AO69" s="234"/>
      <c r="AP69" s="234"/>
      <c r="AQ69" s="165"/>
      <c r="AR69" s="165"/>
      <c r="AS69" s="165"/>
      <c r="AT69" s="165"/>
      <c r="AU69" s="165"/>
      <c r="AV69" s="165"/>
      <c r="AW69" s="55"/>
      <c r="AX69" s="55"/>
      <c r="AY69" s="55"/>
      <c r="AZ69" s="55"/>
      <c r="BA69" s="55"/>
      <c r="BB69" s="55"/>
      <c r="BC69" s="55"/>
      <c r="BD69" s="66"/>
      <c r="BE69" s="66"/>
    </row>
    <row r="70" spans="8:57" ht="17.25" customHeight="1" thickBot="1" x14ac:dyDescent="0.35">
      <c r="H70" s="242" t="str">
        <f>$AN$2</f>
        <v>Trial 24</v>
      </c>
      <c r="I70" s="544"/>
      <c r="J70" s="237" t="e">
        <f>IF($AN$4="",#N/A,$P$4)</f>
        <v>#N/A</v>
      </c>
      <c r="K70" s="220" t="e">
        <f>IF($AN$4="",#N/A,$AN$4)</f>
        <v>#N/A</v>
      </c>
      <c r="L70" s="12" t="e">
        <f>($AL$19*$J$70)+$AP$19</f>
        <v>#N/A</v>
      </c>
      <c r="M70" s="13" t="e">
        <f>IF($K$70="", #N/A,$K$70-$L$70)</f>
        <v>#N/A</v>
      </c>
      <c r="N70" s="60" t="e">
        <f>IF($AN$4="", #N/A,$AW$4)</f>
        <v>#N/A</v>
      </c>
      <c r="O70" s="241" t="e">
        <f t="shared" si="1"/>
        <v>#N/A</v>
      </c>
      <c r="P70" s="553"/>
      <c r="Q70" s="34"/>
      <c r="R70" s="7"/>
      <c r="S70" s="7"/>
      <c r="T70" s="7"/>
      <c r="U70" s="7"/>
      <c r="V70" s="7"/>
      <c r="W70" s="7"/>
      <c r="X70" s="7"/>
      <c r="Y70" s="7"/>
      <c r="Z70" s="35"/>
      <c r="AA70" s="7"/>
      <c r="AB70" s="7"/>
      <c r="AC70" s="7"/>
      <c r="AD70" s="7"/>
      <c r="AE70" s="282"/>
      <c r="AF70" s="7"/>
      <c r="AG70" s="7"/>
      <c r="AH70" s="7"/>
      <c r="AI70" s="7"/>
      <c r="AJ70" s="7"/>
      <c r="AK70" s="7"/>
      <c r="AL70" s="7"/>
      <c r="AM70" s="35"/>
      <c r="AN70" s="234"/>
      <c r="AO70" s="234"/>
      <c r="AP70" s="234"/>
      <c r="AQ70" s="165"/>
      <c r="AR70" s="165"/>
      <c r="AS70" s="165"/>
      <c r="AT70" s="165"/>
      <c r="AU70" s="165"/>
      <c r="AV70" s="165"/>
      <c r="AW70" s="55"/>
      <c r="AX70" s="55"/>
      <c r="AY70" s="55"/>
      <c r="AZ70" s="55"/>
      <c r="BA70" s="55"/>
      <c r="BB70" s="55"/>
      <c r="BC70" s="55"/>
      <c r="BD70" s="66"/>
      <c r="BE70" s="66"/>
    </row>
    <row r="71" spans="8:57" ht="17.25" customHeight="1" thickBot="1" x14ac:dyDescent="0.35">
      <c r="H71" s="243" t="str">
        <f>$AO$2</f>
        <v>Trial 25</v>
      </c>
      <c r="I71" s="544"/>
      <c r="J71" s="237" t="e">
        <f>IF($AO$4="",#N/A,$P$4)</f>
        <v>#N/A</v>
      </c>
      <c r="K71" s="220" t="e">
        <f>IF($AO$4="",#N/A,$AO$4)</f>
        <v>#N/A</v>
      </c>
      <c r="L71" s="12" t="e">
        <f>($AL$19*$J$71)+$AP$19</f>
        <v>#N/A</v>
      </c>
      <c r="M71" s="13" t="e">
        <f>IF($K$71="", #N/A,$K$71-$L$71)</f>
        <v>#N/A</v>
      </c>
      <c r="N71" s="60" t="e">
        <f>IF($AO$4="", #N/A,$AW$4)</f>
        <v>#N/A</v>
      </c>
      <c r="O71" s="241" t="e">
        <f t="shared" si="1"/>
        <v>#N/A</v>
      </c>
      <c r="P71" s="302"/>
      <c r="Q71" s="34"/>
      <c r="R71" s="7"/>
      <c r="S71" s="7"/>
      <c r="T71" s="7"/>
      <c r="U71" s="7"/>
      <c r="V71" s="7"/>
      <c r="W71" s="7"/>
      <c r="X71" s="7"/>
      <c r="Y71" s="7"/>
      <c r="Z71" s="35"/>
      <c r="AA71" s="7"/>
      <c r="AB71" s="7"/>
      <c r="AC71" s="7"/>
      <c r="AD71" s="7"/>
      <c r="AE71" s="282"/>
      <c r="AF71" s="7"/>
      <c r="AG71" s="7"/>
      <c r="AH71" s="7"/>
      <c r="AI71" s="7"/>
      <c r="AJ71" s="7"/>
      <c r="AK71" s="7"/>
      <c r="AL71" s="7"/>
      <c r="AM71" s="35"/>
      <c r="AN71" s="234"/>
      <c r="AO71" s="234"/>
      <c r="AP71" s="234"/>
      <c r="AQ71" s="165"/>
      <c r="AR71" s="165"/>
      <c r="AS71" s="165"/>
      <c r="AT71" s="165"/>
      <c r="AU71" s="165"/>
      <c r="AV71" s="165"/>
      <c r="AW71" s="55"/>
      <c r="AX71" s="55"/>
      <c r="AY71" s="55"/>
      <c r="AZ71" s="55"/>
      <c r="BA71" s="55"/>
      <c r="BB71" s="55"/>
      <c r="BC71" s="55"/>
      <c r="BD71" s="66"/>
      <c r="BE71" s="66"/>
    </row>
    <row r="72" spans="8:57" ht="17.25" customHeight="1" thickBot="1" x14ac:dyDescent="0.35">
      <c r="H72" s="242" t="str">
        <f>$AP$2</f>
        <v>Trial 26</v>
      </c>
      <c r="I72" s="544"/>
      <c r="J72" s="237" t="e">
        <f>IF($AP$4="",#N/A,$P$4)</f>
        <v>#N/A</v>
      </c>
      <c r="K72" s="220" t="e">
        <f>IF($AP$4="",#N/A,$AP$4)</f>
        <v>#N/A</v>
      </c>
      <c r="L72" s="12" t="e">
        <f>($AL$19*$J$72)+$AP$19</f>
        <v>#N/A</v>
      </c>
      <c r="M72" s="13" t="e">
        <f>IF($K$72="", #N/A,$K$72-$L$72)</f>
        <v>#N/A</v>
      </c>
      <c r="N72" s="60" t="e">
        <f>IF($AP$4="", #N/A,$AW$4)</f>
        <v>#N/A</v>
      </c>
      <c r="O72" s="241" t="e">
        <f t="shared" si="1"/>
        <v>#N/A</v>
      </c>
      <c r="P72" s="302"/>
      <c r="Q72" s="34"/>
      <c r="R72" s="7"/>
      <c r="S72" s="7"/>
      <c r="T72" s="7"/>
      <c r="U72" s="7"/>
      <c r="V72" s="7"/>
      <c r="W72" s="7"/>
      <c r="X72" s="7"/>
      <c r="Y72" s="7"/>
      <c r="Z72" s="35"/>
      <c r="AA72" s="7"/>
      <c r="AB72" s="7"/>
      <c r="AC72" s="7"/>
      <c r="AD72" s="7"/>
      <c r="AE72" s="282"/>
      <c r="AF72" s="7"/>
      <c r="AG72" s="7"/>
      <c r="AH72" s="7"/>
      <c r="AI72" s="7"/>
      <c r="AJ72" s="7"/>
      <c r="AK72" s="7"/>
      <c r="AL72" s="7"/>
      <c r="AM72" s="35"/>
      <c r="AN72" s="234"/>
      <c r="AO72" s="234"/>
      <c r="AP72" s="234"/>
      <c r="AQ72" s="165"/>
      <c r="AR72" s="165"/>
      <c r="AS72" s="165"/>
      <c r="AT72" s="165"/>
      <c r="AU72" s="165"/>
      <c r="AV72" s="165"/>
      <c r="AW72" s="55"/>
      <c r="AX72" s="55"/>
      <c r="AY72" s="55"/>
      <c r="AZ72" s="55"/>
      <c r="BA72" s="55"/>
      <c r="BB72" s="55"/>
      <c r="BC72" s="55"/>
      <c r="BD72" s="66"/>
      <c r="BE72" s="66"/>
    </row>
    <row r="73" spans="8:57" ht="17.25" customHeight="1" thickBot="1" x14ac:dyDescent="0.35">
      <c r="H73" s="243" t="str">
        <f>$AQ$2</f>
        <v>Trial 27</v>
      </c>
      <c r="I73" s="544"/>
      <c r="J73" s="237" t="e">
        <f>IF($AQ$4="",#N/A,$P$4)</f>
        <v>#N/A</v>
      </c>
      <c r="K73" s="220" t="e">
        <f>IF($AQ$4="",#N/A,$AQ$4)</f>
        <v>#N/A</v>
      </c>
      <c r="L73" s="12" t="e">
        <f>($AL$19*$J$73)+$AP$19</f>
        <v>#N/A</v>
      </c>
      <c r="M73" s="13" t="e">
        <f>IF($K$73="", #N/A,$K$73-$L$73)</f>
        <v>#N/A</v>
      </c>
      <c r="N73" s="60" t="e">
        <f>IF($AQ$4="", #N/A,$AW$4)</f>
        <v>#N/A</v>
      </c>
      <c r="O73" s="241" t="e">
        <f t="shared" si="1"/>
        <v>#N/A</v>
      </c>
      <c r="P73" s="302"/>
      <c r="Q73" s="34"/>
      <c r="R73" s="7"/>
      <c r="S73" s="7"/>
      <c r="T73" s="7"/>
      <c r="U73" s="7"/>
      <c r="V73" s="7"/>
      <c r="W73" s="7"/>
      <c r="X73" s="7"/>
      <c r="Y73" s="7"/>
      <c r="Z73" s="35"/>
      <c r="AA73" s="7"/>
      <c r="AB73" s="7"/>
      <c r="AC73" s="7"/>
      <c r="AD73" s="7"/>
      <c r="AE73" s="282"/>
      <c r="AF73" s="7"/>
      <c r="AG73" s="7"/>
      <c r="AH73" s="7"/>
      <c r="AI73" s="7"/>
      <c r="AJ73" s="7"/>
      <c r="AK73" s="7"/>
      <c r="AL73" s="7"/>
      <c r="AM73" s="35"/>
      <c r="AN73" s="234"/>
      <c r="AO73" s="234"/>
      <c r="AP73" s="234"/>
      <c r="AQ73" s="165"/>
      <c r="AR73" s="165"/>
      <c r="AS73" s="165"/>
      <c r="AT73" s="165"/>
      <c r="AU73" s="165"/>
      <c r="AV73" s="165"/>
      <c r="AW73" s="55"/>
      <c r="AX73" s="55"/>
      <c r="AY73" s="55"/>
      <c r="AZ73" s="55"/>
      <c r="BA73" s="55"/>
      <c r="BB73" s="55"/>
      <c r="BC73" s="55"/>
      <c r="BD73" s="66"/>
      <c r="BE73" s="66"/>
    </row>
    <row r="74" spans="8:57" ht="17.25" customHeight="1" thickBot="1" x14ac:dyDescent="0.35">
      <c r="H74" s="242" t="str">
        <f>$AR$2</f>
        <v>Trial 28</v>
      </c>
      <c r="I74" s="544"/>
      <c r="J74" s="237" t="e">
        <f>IF($AR$4="",#N/A,$P$4)</f>
        <v>#N/A</v>
      </c>
      <c r="K74" s="220" t="e">
        <f>IF($AR$4="",#N/A,$AR$4)</f>
        <v>#N/A</v>
      </c>
      <c r="L74" s="12" t="e">
        <f>($AL$19*$J$74)+$AP$19</f>
        <v>#N/A</v>
      </c>
      <c r="M74" s="13" t="e">
        <f>IF($K$74="", #N/A,$K$74-$L$74)</f>
        <v>#N/A</v>
      </c>
      <c r="N74" s="60" t="e">
        <f>IF($AR$4="", #N/A,$AW$4)</f>
        <v>#N/A</v>
      </c>
      <c r="O74" s="241" t="e">
        <f t="shared" si="1"/>
        <v>#N/A</v>
      </c>
      <c r="P74" s="302"/>
      <c r="Q74" s="41"/>
      <c r="R74" s="29"/>
      <c r="S74" s="29"/>
      <c r="T74" s="29"/>
      <c r="U74" s="29"/>
      <c r="V74" s="29"/>
      <c r="W74" s="29"/>
      <c r="X74" s="29"/>
      <c r="Y74" s="29"/>
      <c r="Z74" s="40"/>
      <c r="AA74" s="29"/>
      <c r="AB74" s="29"/>
      <c r="AC74" s="29"/>
      <c r="AD74" s="29"/>
      <c r="AE74" s="282"/>
      <c r="AF74" s="29"/>
      <c r="AG74" s="7"/>
      <c r="AH74" s="29"/>
      <c r="AI74" s="7"/>
      <c r="AJ74" s="29"/>
      <c r="AK74" s="7"/>
      <c r="AL74" s="7"/>
      <c r="AM74" s="40"/>
      <c r="AN74" s="234"/>
      <c r="AO74" s="234"/>
      <c r="AP74" s="234"/>
      <c r="AQ74" s="165"/>
      <c r="AR74" s="165"/>
      <c r="AS74" s="165"/>
      <c r="AT74" s="165"/>
      <c r="AU74" s="165"/>
      <c r="AV74" s="165"/>
      <c r="AW74" s="55"/>
      <c r="AX74" s="55"/>
      <c r="AY74" s="55"/>
      <c r="AZ74" s="55"/>
      <c r="BA74" s="55"/>
      <c r="BB74" s="55"/>
      <c r="BC74" s="55"/>
      <c r="BD74" s="66"/>
      <c r="BE74" s="66"/>
    </row>
    <row r="75" spans="8:57" ht="17.25" customHeight="1" thickBot="1" x14ac:dyDescent="0.35">
      <c r="H75" s="243" t="str">
        <f>$AS$2</f>
        <v>Trial 29</v>
      </c>
      <c r="I75" s="544"/>
      <c r="J75" s="237" t="e">
        <f>IF($AS$4="",#N/A,$P$4)</f>
        <v>#N/A</v>
      </c>
      <c r="K75" s="220" t="e">
        <f>IF($AS$4="",#N/A,$AS$4)</f>
        <v>#N/A</v>
      </c>
      <c r="L75" s="12" t="e">
        <f>($AL$19*$J$75)+$AP$19</f>
        <v>#N/A</v>
      </c>
      <c r="M75" s="13" t="e">
        <f>IF($K$75="", #N/A,$K$75-$L$75)</f>
        <v>#N/A</v>
      </c>
      <c r="N75" s="60" t="e">
        <f>IF($AS$4="", #N/A,$AW$4)</f>
        <v>#N/A</v>
      </c>
      <c r="O75" s="241" t="e">
        <f t="shared" si="1"/>
        <v>#N/A</v>
      </c>
      <c r="P75" s="302"/>
      <c r="Q75" s="41"/>
      <c r="R75" s="29"/>
      <c r="S75" s="29"/>
      <c r="T75" s="29"/>
      <c r="U75" s="29"/>
      <c r="V75" s="29"/>
      <c r="W75" s="29"/>
      <c r="X75" s="29"/>
      <c r="Y75" s="29"/>
      <c r="Z75" s="40"/>
      <c r="AA75" s="29"/>
      <c r="AB75" s="29"/>
      <c r="AC75" s="29"/>
      <c r="AD75" s="29"/>
      <c r="AE75" s="282"/>
      <c r="AF75" s="29"/>
      <c r="AG75" s="7"/>
      <c r="AH75" s="29"/>
      <c r="AI75" s="7"/>
      <c r="AJ75" s="29"/>
      <c r="AK75" s="7"/>
      <c r="AL75" s="7"/>
      <c r="AM75" s="40"/>
      <c r="AN75" s="234"/>
      <c r="AO75" s="234"/>
      <c r="AP75" s="234"/>
      <c r="AQ75" s="165"/>
      <c r="AR75" s="165"/>
      <c r="AS75" s="165"/>
      <c r="AT75" s="165"/>
      <c r="AU75" s="165"/>
      <c r="AV75" s="165"/>
      <c r="AW75" s="55"/>
      <c r="AX75" s="55"/>
      <c r="AY75" s="55"/>
      <c r="AZ75" s="55"/>
      <c r="BA75" s="55"/>
      <c r="BB75" s="55"/>
      <c r="BC75" s="55"/>
      <c r="BD75" s="66"/>
      <c r="BE75" s="66"/>
    </row>
    <row r="76" spans="8:57" ht="17.25" customHeight="1" thickBot="1" x14ac:dyDescent="0.35">
      <c r="H76" s="242" t="str">
        <f>$AT$2</f>
        <v>Trial 30</v>
      </c>
      <c r="I76" s="544"/>
      <c r="J76" s="237" t="e">
        <f>IF($AT$4="",#N/A,$P$4)</f>
        <v>#N/A</v>
      </c>
      <c r="K76" s="220" t="e">
        <f>IF($AT$4="",#N/A,$AT$4)</f>
        <v>#N/A</v>
      </c>
      <c r="L76" s="12" t="e">
        <f>($AL$19*$J$76)+$AP$19</f>
        <v>#N/A</v>
      </c>
      <c r="M76" s="13" t="e">
        <f>IF($K$76="", #N/A,$K$76-$L$76)</f>
        <v>#N/A</v>
      </c>
      <c r="N76" s="60" t="e">
        <f>IF($AT$4="", #N/A,$AW$4)</f>
        <v>#N/A</v>
      </c>
      <c r="O76" s="241" t="e">
        <f t="shared" si="1"/>
        <v>#N/A</v>
      </c>
      <c r="P76" s="302"/>
      <c r="Q76" s="41"/>
      <c r="R76" s="29"/>
      <c r="S76" s="29"/>
      <c r="T76" s="29"/>
      <c r="U76" s="29"/>
      <c r="V76" s="29"/>
      <c r="W76" s="29"/>
      <c r="X76" s="29"/>
      <c r="Y76" s="29"/>
      <c r="Z76" s="40"/>
      <c r="AA76" s="29"/>
      <c r="AB76" s="29"/>
      <c r="AC76" s="29"/>
      <c r="AD76" s="29"/>
      <c r="AE76" s="282"/>
      <c r="AF76" s="29"/>
      <c r="AG76" s="7"/>
      <c r="AH76" s="29"/>
      <c r="AI76" s="7"/>
      <c r="AJ76" s="29"/>
      <c r="AK76" s="7"/>
      <c r="AL76" s="7"/>
      <c r="AM76" s="40"/>
      <c r="AN76" s="234"/>
      <c r="AO76" s="234"/>
      <c r="AP76" s="234"/>
      <c r="AQ76" s="165"/>
      <c r="AR76" s="165"/>
      <c r="AS76" s="165"/>
      <c r="AT76" s="165"/>
      <c r="AU76" s="165"/>
      <c r="AV76" s="165"/>
      <c r="AW76" s="55"/>
      <c r="AX76" s="55"/>
      <c r="AY76" s="55"/>
      <c r="AZ76" s="55"/>
      <c r="BA76" s="55"/>
      <c r="BB76" s="55"/>
      <c r="BC76" s="55"/>
      <c r="BD76" s="66"/>
      <c r="BE76" s="66"/>
    </row>
    <row r="77" spans="8:57" ht="17.25" customHeight="1" thickBot="1" x14ac:dyDescent="0.35">
      <c r="H77" s="243" t="str">
        <f>$AU$2</f>
        <v>Trial 31</v>
      </c>
      <c r="I77" s="544"/>
      <c r="J77" s="237" t="e">
        <f>IF($AU$4="",#N/A,$P$4)</f>
        <v>#N/A</v>
      </c>
      <c r="K77" s="220" t="e">
        <f>IF($AU$4="",#N/A,$AU$4)</f>
        <v>#N/A</v>
      </c>
      <c r="L77" s="12" t="e">
        <f>($AL$19*$J$77)+$AP$19</f>
        <v>#N/A</v>
      </c>
      <c r="M77" s="13" t="e">
        <f>IF($K$77="", #N/A,$K$77-$L$77)</f>
        <v>#N/A</v>
      </c>
      <c r="N77" s="60" t="e">
        <f>IF($AU$4="", #N/A,$AW$4)</f>
        <v>#N/A</v>
      </c>
      <c r="O77" s="241" t="e">
        <f t="shared" si="1"/>
        <v>#N/A</v>
      </c>
      <c r="P77" s="302"/>
      <c r="Q77" s="41"/>
      <c r="R77" s="29"/>
      <c r="S77" s="29"/>
      <c r="T77" s="29"/>
      <c r="U77" s="29"/>
      <c r="V77" s="29"/>
      <c r="W77" s="29"/>
      <c r="X77" s="29"/>
      <c r="Y77" s="29"/>
      <c r="Z77" s="40"/>
      <c r="AA77" s="29"/>
      <c r="AB77" s="29"/>
      <c r="AC77" s="29"/>
      <c r="AD77" s="29"/>
      <c r="AE77" s="282"/>
      <c r="AF77" s="29"/>
      <c r="AG77" s="7"/>
      <c r="AH77" s="29"/>
      <c r="AI77" s="7"/>
      <c r="AJ77" s="29"/>
      <c r="AK77" s="7"/>
      <c r="AL77" s="7"/>
      <c r="AM77" s="40"/>
      <c r="AN77" s="234"/>
      <c r="AO77" s="234"/>
      <c r="AP77" s="234"/>
      <c r="AQ77" s="165"/>
      <c r="AR77" s="165"/>
      <c r="AS77" s="165"/>
      <c r="AT77" s="165"/>
      <c r="AU77" s="165"/>
      <c r="AV77" s="165"/>
      <c r="AW77" s="55"/>
      <c r="AX77" s="55"/>
      <c r="AY77" s="55"/>
      <c r="AZ77" s="55"/>
      <c r="BA77" s="55"/>
      <c r="BB77" s="55"/>
      <c r="BC77" s="55"/>
      <c r="BD77" s="66"/>
      <c r="BE77" s="66"/>
    </row>
    <row r="78" spans="8:57" ht="17.25" customHeight="1" thickBot="1" x14ac:dyDescent="0.35">
      <c r="H78" s="244" t="str">
        <f>$AV$2</f>
        <v>Trial 32</v>
      </c>
      <c r="I78" s="545"/>
      <c r="J78" s="245" t="e">
        <f>IF($AV$4="",#N/A,$P$4)</f>
        <v>#N/A</v>
      </c>
      <c r="K78" s="221" t="e">
        <f>IF($AV$4="",#N/A,$AV$4)</f>
        <v>#N/A</v>
      </c>
      <c r="L78" s="14" t="e">
        <f>($AL$19*$J$78)+$AP$19</f>
        <v>#N/A</v>
      </c>
      <c r="M78" s="15" t="e">
        <f>IF($K$78="", #N/A,$K$78-$L$78)</f>
        <v>#N/A</v>
      </c>
      <c r="N78" s="75" t="e">
        <f>IF($AV$4="", #N/A,$AW$4)</f>
        <v>#N/A</v>
      </c>
      <c r="O78" s="265" t="e">
        <f t="shared" si="1"/>
        <v>#N/A</v>
      </c>
      <c r="P78" s="302"/>
      <c r="Q78" s="41"/>
      <c r="R78" s="29"/>
      <c r="S78" s="29"/>
      <c r="T78" s="29"/>
      <c r="U78" s="29"/>
      <c r="V78" s="29"/>
      <c r="W78" s="29"/>
      <c r="X78" s="29"/>
      <c r="Y78" s="29"/>
      <c r="Z78" s="40"/>
      <c r="AA78" s="29"/>
      <c r="AB78" s="29"/>
      <c r="AC78" s="29"/>
      <c r="AD78" s="29"/>
      <c r="AE78" s="282"/>
      <c r="AF78" s="29"/>
      <c r="AG78" s="7"/>
      <c r="AH78" s="29"/>
      <c r="AI78" s="7"/>
      <c r="AJ78" s="29"/>
      <c r="AK78" s="7"/>
      <c r="AL78" s="7"/>
      <c r="AM78" s="40"/>
      <c r="AN78" s="234"/>
      <c r="AO78" s="234"/>
      <c r="AP78" s="234"/>
      <c r="AQ78" s="165"/>
      <c r="AR78" s="165"/>
      <c r="AS78" s="165"/>
      <c r="AT78" s="165"/>
      <c r="AU78" s="165"/>
      <c r="AV78" s="165"/>
      <c r="AW78" s="55"/>
      <c r="AX78" s="55"/>
      <c r="AY78" s="55"/>
      <c r="AZ78" s="55"/>
      <c r="BA78" s="55"/>
      <c r="BB78" s="55"/>
      <c r="BC78" s="55"/>
      <c r="BD78" s="66"/>
      <c r="BE78" s="66"/>
    </row>
    <row r="79" spans="8:57" ht="17.25" customHeight="1" x14ac:dyDescent="0.3">
      <c r="H79" s="250" t="str">
        <f>$Q$2</f>
        <v>Trial 1</v>
      </c>
      <c r="I79" s="540" t="str">
        <f>P5</f>
        <v>Experiment Group 2</v>
      </c>
      <c r="J79" s="251" t="e">
        <f>IF($Q$5="",#N/A,$P$5)</f>
        <v>#N/A</v>
      </c>
      <c r="K79" s="252" t="e">
        <f>IF($Q$5="",#N/A,$Q$5)</f>
        <v>#N/A</v>
      </c>
      <c r="L79" s="253" t="e">
        <f>($AL$19*$J$79)+$AP$19</f>
        <v>#N/A</v>
      </c>
      <c r="M79" s="254" t="e">
        <f>IF($K$79="", #N/A,$K$79-$L$79)</f>
        <v>#N/A</v>
      </c>
      <c r="N79" s="255" t="e">
        <f>IF($Q$5="", #N/A,$AW$5)</f>
        <v>#N/A</v>
      </c>
      <c r="O79" s="252" t="e">
        <f>IF($AX$5="",#N/A,$AX$5)</f>
        <v>#N/A</v>
      </c>
      <c r="P79" s="302"/>
      <c r="Q79" s="41"/>
      <c r="R79" s="29"/>
      <c r="S79" s="29"/>
      <c r="T79" s="29"/>
      <c r="U79" s="29"/>
      <c r="V79" s="29"/>
      <c r="W79" s="29"/>
      <c r="X79" s="29"/>
      <c r="Y79" s="29"/>
      <c r="Z79" s="40"/>
      <c r="AA79" s="29"/>
      <c r="AB79" s="29"/>
      <c r="AC79" s="29"/>
      <c r="AD79" s="29"/>
      <c r="AE79" s="282"/>
      <c r="AF79" s="29"/>
      <c r="AG79" s="7"/>
      <c r="AH79" s="29"/>
      <c r="AI79" s="7"/>
      <c r="AJ79" s="29"/>
      <c r="AK79" s="7"/>
      <c r="AL79" s="7"/>
      <c r="AM79" s="40"/>
      <c r="AN79" s="234"/>
      <c r="AO79" s="234"/>
      <c r="AP79" s="234"/>
      <c r="AQ79" s="165"/>
      <c r="AR79" s="165"/>
      <c r="AS79" s="165"/>
      <c r="AT79" s="165"/>
      <c r="AU79" s="165"/>
      <c r="AV79" s="165"/>
      <c r="AW79" s="55"/>
      <c r="AX79" s="55"/>
      <c r="AY79" s="55"/>
      <c r="AZ79" s="55"/>
      <c r="BA79" s="55"/>
      <c r="BB79" s="55"/>
      <c r="BC79" s="55"/>
      <c r="BD79" s="66"/>
      <c r="BE79" s="66"/>
    </row>
    <row r="80" spans="8:57" ht="17.25" customHeight="1" thickBot="1" x14ac:dyDescent="0.35">
      <c r="H80" s="256" t="str">
        <f>$R$2</f>
        <v>Trial 2</v>
      </c>
      <c r="I80" s="541"/>
      <c r="J80" s="238" t="e">
        <f>IF($R$5="",#N/A,$P$5)</f>
        <v>#N/A</v>
      </c>
      <c r="K80" s="222" t="e">
        <f>IF($R$5="",#N/A,$R$5)</f>
        <v>#N/A</v>
      </c>
      <c r="L80" s="16" t="e">
        <f>($AL$19*$J$80)+$AP$19</f>
        <v>#N/A</v>
      </c>
      <c r="M80" s="17" t="e">
        <f>IF($K$80="", #N/A,$K$80-$L$80)</f>
        <v>#N/A</v>
      </c>
      <c r="N80" s="61" t="e">
        <f>IF($R$5="", #N/A,$AW$5)</f>
        <v>#N/A</v>
      </c>
      <c r="O80" s="239" t="e">
        <f t="shared" ref="O80:O110" si="2">IF($AX$5="",#N/A,$AX$5)</f>
        <v>#N/A</v>
      </c>
      <c r="P80" s="303"/>
      <c r="Q80" s="36"/>
      <c r="R80" s="27"/>
      <c r="S80" s="27"/>
      <c r="T80" s="27"/>
      <c r="U80" s="27"/>
      <c r="V80" s="27"/>
      <c r="W80" s="27"/>
      <c r="X80" s="27"/>
      <c r="Y80" s="27"/>
      <c r="Z80" s="3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37"/>
      <c r="AN80" s="234"/>
      <c r="AO80" s="234"/>
      <c r="AP80" s="234"/>
      <c r="AQ80" s="165"/>
      <c r="AR80" s="165"/>
      <c r="AS80" s="165"/>
      <c r="AT80" s="165"/>
      <c r="AU80" s="165"/>
      <c r="AV80" s="165"/>
      <c r="AW80" s="55"/>
      <c r="AX80" s="55"/>
      <c r="AY80" s="55"/>
      <c r="AZ80" s="55"/>
      <c r="BA80" s="55"/>
      <c r="BB80" s="55"/>
      <c r="BC80" s="55"/>
      <c r="BD80" s="66"/>
      <c r="BE80" s="66"/>
    </row>
    <row r="81" spans="8:57" ht="17.25" customHeight="1" x14ac:dyDescent="0.3">
      <c r="H81" s="257" t="str">
        <f>$S$2</f>
        <v>Trial 3</v>
      </c>
      <c r="I81" s="541"/>
      <c r="J81" s="238" t="e">
        <f>IF($S$5="",#N/A,$P$5)</f>
        <v>#N/A</v>
      </c>
      <c r="K81" s="222" t="e">
        <f>IF($S$5="",#N/A,$S$5)</f>
        <v>#N/A</v>
      </c>
      <c r="L81" s="16" t="e">
        <f>($AL$19*$J$81)+$AP$19</f>
        <v>#N/A</v>
      </c>
      <c r="M81" s="17" t="e">
        <f>IF($K$82="", #N/A,$K$82-$L$82)</f>
        <v>#N/A</v>
      </c>
      <c r="N81" s="61" t="e">
        <f>IF($S$5="", #N/A,$AW$5)</f>
        <v>#N/A</v>
      </c>
      <c r="O81" s="239" t="e">
        <f t="shared" si="2"/>
        <v>#N/A</v>
      </c>
      <c r="P81" s="555" t="s">
        <v>76</v>
      </c>
      <c r="Q81" s="599" t="s">
        <v>58</v>
      </c>
      <c r="R81" s="600"/>
      <c r="S81" s="600"/>
      <c r="T81" s="340"/>
      <c r="U81" s="318" t="s">
        <v>63</v>
      </c>
      <c r="V81" s="318" t="s">
        <v>62</v>
      </c>
      <c r="W81" s="318" t="s">
        <v>64</v>
      </c>
      <c r="X81" s="340"/>
      <c r="Y81" s="304" t="s">
        <v>59</v>
      </c>
      <c r="Z81" s="350" t="s">
        <v>60</v>
      </c>
      <c r="AA81" s="341"/>
      <c r="AB81" s="342"/>
      <c r="AC81" s="341"/>
      <c r="AD81" s="341"/>
      <c r="AE81" s="341"/>
      <c r="AF81" s="341"/>
      <c r="AG81" s="343"/>
      <c r="AH81" s="343"/>
      <c r="AI81" s="343"/>
      <c r="AJ81" s="343"/>
      <c r="AK81" s="343"/>
      <c r="AL81" s="343"/>
      <c r="AM81" s="344"/>
      <c r="AN81" s="234"/>
      <c r="AO81" s="234"/>
      <c r="AP81" s="234"/>
      <c r="AQ81" s="165"/>
      <c r="AR81" s="165"/>
      <c r="AS81" s="165"/>
      <c r="AT81" s="165"/>
      <c r="AU81" s="165"/>
      <c r="AV81" s="165"/>
      <c r="AW81" s="55"/>
      <c r="AX81" s="55"/>
      <c r="AY81" s="55"/>
      <c r="AZ81" s="55"/>
      <c r="BA81" s="55"/>
      <c r="BB81" s="55"/>
      <c r="BC81" s="55"/>
      <c r="BD81" s="66"/>
      <c r="BE81" s="66"/>
    </row>
    <row r="82" spans="8:57" ht="17.25" customHeight="1" x14ac:dyDescent="0.3">
      <c r="H82" s="256" t="str">
        <f>$T$2</f>
        <v>Trial 4</v>
      </c>
      <c r="I82" s="541"/>
      <c r="J82" s="238" t="e">
        <f>IF($T$5="",#N/A,$P$5)</f>
        <v>#N/A</v>
      </c>
      <c r="K82" s="222" t="e">
        <f>IF($T$5="",#N/A,$T$5)</f>
        <v>#N/A</v>
      </c>
      <c r="L82" s="16" t="e">
        <f>($AL$19*$J$82)+$AP$19</f>
        <v>#N/A</v>
      </c>
      <c r="M82" s="17" t="e">
        <f>IF($K$81="", #N/A,$K$81-$L$81)</f>
        <v>#N/A</v>
      </c>
      <c r="N82" s="61" t="e">
        <f>IF($T$5="", #N/A,$AW$5)</f>
        <v>#N/A</v>
      </c>
      <c r="O82" s="239" t="e">
        <f t="shared" si="2"/>
        <v>#N/A</v>
      </c>
      <c r="P82" s="553"/>
      <c r="Q82" s="601" t="e">
        <f>$AY$3</f>
        <v>#DIV/0!</v>
      </c>
      <c r="R82" s="602"/>
      <c r="S82" s="602"/>
      <c r="T82" s="306"/>
      <c r="U82" s="301">
        <f>MIN(Q3:AV3)</f>
        <v>0</v>
      </c>
      <c r="V82" s="301">
        <f>MAX(Q3:AV3)</f>
        <v>0</v>
      </c>
      <c r="W82" s="301">
        <f>MAX(Q3:AV3)-MIN(Q3:AV3)</f>
        <v>0</v>
      </c>
      <c r="X82" s="306"/>
      <c r="Y82" s="305" t="e">
        <f>$AW$3</f>
        <v>#DIV/0!</v>
      </c>
      <c r="Z82" s="351" t="e">
        <f>MEDIAN(Q3:AV3)</f>
        <v>#NUM!</v>
      </c>
      <c r="AA82" s="28"/>
      <c r="AB82" s="307"/>
      <c r="AC82" s="28"/>
      <c r="AD82" s="28"/>
      <c r="AE82" s="172"/>
      <c r="AF82" s="172"/>
      <c r="AG82" s="172"/>
      <c r="AH82" s="172"/>
      <c r="AI82" s="172"/>
      <c r="AJ82" s="172"/>
      <c r="AK82" s="172"/>
      <c r="AL82" s="172"/>
      <c r="AM82" s="173"/>
      <c r="AN82" s="234"/>
      <c r="AO82" s="234"/>
      <c r="AP82" s="234"/>
      <c r="AQ82" s="165"/>
      <c r="AR82" s="165"/>
      <c r="AS82" s="165"/>
      <c r="AT82" s="165"/>
      <c r="AU82" s="165"/>
      <c r="AV82" s="165"/>
      <c r="AW82" s="55"/>
      <c r="AX82" s="55"/>
      <c r="AY82" s="55"/>
      <c r="AZ82" s="55"/>
      <c r="BA82" s="55"/>
      <c r="BB82" s="55"/>
      <c r="BC82" s="55"/>
      <c r="BD82" s="66"/>
      <c r="BE82" s="66"/>
    </row>
    <row r="83" spans="8:57" ht="17.25" customHeight="1" x14ac:dyDescent="0.3">
      <c r="H83" s="257" t="str">
        <f>$U$2</f>
        <v>Trial 5</v>
      </c>
      <c r="I83" s="541"/>
      <c r="J83" s="238" t="e">
        <f>IF($U$5="",#N/A,$P$5)</f>
        <v>#N/A</v>
      </c>
      <c r="K83" s="222" t="e">
        <f>IF($U$5="",#N/A,$U$5)</f>
        <v>#N/A</v>
      </c>
      <c r="L83" s="16" t="e">
        <f>($AL$19*$J$83)+$AP$19</f>
        <v>#N/A</v>
      </c>
      <c r="M83" s="17" t="e">
        <f>IF($K$83="", #N/A,$K$83-$L$83)</f>
        <v>#N/A</v>
      </c>
      <c r="N83" s="61" t="e">
        <f>IF($U$5="", #N/A,$AW$5)</f>
        <v>#N/A</v>
      </c>
      <c r="O83" s="239" t="e">
        <f t="shared" si="2"/>
        <v>#N/A</v>
      </c>
      <c r="P83" s="553"/>
      <c r="Q83" s="56"/>
      <c r="R83" s="28"/>
      <c r="S83" s="28"/>
      <c r="T83" s="28"/>
      <c r="U83" s="28"/>
      <c r="V83" s="28"/>
      <c r="W83" s="28"/>
      <c r="X83" s="28"/>
      <c r="Y83" s="28"/>
      <c r="Z83" s="33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33"/>
      <c r="AN83" s="234"/>
      <c r="AO83" s="234"/>
      <c r="AP83" s="234"/>
      <c r="AQ83" s="165"/>
      <c r="AR83" s="165"/>
      <c r="AS83" s="165"/>
      <c r="AT83" s="165"/>
      <c r="AU83" s="165"/>
      <c r="AV83" s="165"/>
      <c r="AW83" s="55"/>
      <c r="AX83" s="55"/>
      <c r="AY83" s="55"/>
      <c r="AZ83" s="55"/>
      <c r="BA83" s="55"/>
      <c r="BB83" s="55"/>
      <c r="BC83" s="55"/>
      <c r="BD83" s="66"/>
      <c r="BE83" s="66"/>
    </row>
    <row r="84" spans="8:57" ht="17.25" customHeight="1" x14ac:dyDescent="0.3">
      <c r="H84" s="256" t="str">
        <f>$V$2</f>
        <v>Trial 6</v>
      </c>
      <c r="I84" s="541"/>
      <c r="J84" s="238" t="e">
        <f>IF($V$5="",#N/A,$P$5)</f>
        <v>#N/A</v>
      </c>
      <c r="K84" s="222" t="e">
        <f>IF($V$5="",#N/A,$V$5)</f>
        <v>#N/A</v>
      </c>
      <c r="L84" s="16" t="e">
        <f>($AL$19*$J$84)+$AP$19</f>
        <v>#N/A</v>
      </c>
      <c r="M84" s="17" t="e">
        <f>IF($K$84="", #N/A,$K$84-$L$84)</f>
        <v>#N/A</v>
      </c>
      <c r="N84" s="61" t="e">
        <f>IF($V$5="", #N/A,$AW$5)</f>
        <v>#N/A</v>
      </c>
      <c r="O84" s="239" t="e">
        <f t="shared" si="2"/>
        <v>#N/A</v>
      </c>
      <c r="P84" s="553"/>
      <c r="Q84" s="339" t="s">
        <v>69</v>
      </c>
      <c r="R84" s="300" t="e">
        <f>$V$86-(1.5*$V$88)</f>
        <v>#NUM!</v>
      </c>
      <c r="S84" s="560" t="s">
        <v>78</v>
      </c>
      <c r="T84" s="560"/>
      <c r="U84" s="560"/>
      <c r="V84" s="560"/>
      <c r="W84" s="560"/>
      <c r="X84" s="560"/>
      <c r="Y84" s="300" t="e">
        <f>$V$87+(1.5*$V$88)</f>
        <v>#NUM!</v>
      </c>
      <c r="Z84" s="352" t="s">
        <v>68</v>
      </c>
      <c r="AA84" s="28"/>
      <c r="AB84" s="309" t="s">
        <v>92</v>
      </c>
      <c r="AC84" s="28"/>
      <c r="AD84" s="28"/>
      <c r="AE84" s="7"/>
      <c r="AF84" s="7"/>
      <c r="AG84" s="7"/>
      <c r="AH84" s="7"/>
      <c r="AI84" s="7"/>
      <c r="AJ84" s="7"/>
      <c r="AK84" s="7"/>
      <c r="AL84" s="7"/>
      <c r="AM84" s="35"/>
      <c r="AN84" s="234"/>
      <c r="AO84" s="234"/>
      <c r="AP84" s="234"/>
      <c r="AQ84" s="165"/>
      <c r="AR84" s="165"/>
      <c r="AS84" s="165"/>
      <c r="AT84" s="165"/>
      <c r="AU84" s="165"/>
      <c r="AV84" s="165"/>
      <c r="AW84" s="55"/>
      <c r="AX84" s="55"/>
      <c r="AY84" s="55"/>
      <c r="AZ84" s="55"/>
      <c r="BA84" s="55"/>
      <c r="BB84" s="55"/>
      <c r="BC84" s="55"/>
      <c r="BD84" s="66"/>
      <c r="BE84" s="66"/>
    </row>
    <row r="85" spans="8:57" ht="17.25" customHeight="1" x14ac:dyDescent="0.3">
      <c r="H85" s="257" t="str">
        <f>$W$2</f>
        <v>Trial 7</v>
      </c>
      <c r="I85" s="541"/>
      <c r="J85" s="238" t="e">
        <f>IF($W$5="",#N/A,$P$5)</f>
        <v>#N/A</v>
      </c>
      <c r="K85" s="222" t="e">
        <f>IF($W$5="",#N/A,$W$5)</f>
        <v>#N/A</v>
      </c>
      <c r="L85" s="16" t="e">
        <f>($AL$19*$J$85)+$AP$19</f>
        <v>#N/A</v>
      </c>
      <c r="M85" s="17" t="e">
        <f>IF($K$85="", #N/A,$K$85-$L$85)</f>
        <v>#N/A</v>
      </c>
      <c r="N85" s="61" t="e">
        <f>IF($W$5="", #N/A,$AW$5)</f>
        <v>#N/A</v>
      </c>
      <c r="O85" s="239" t="e">
        <f t="shared" si="2"/>
        <v>#N/A</v>
      </c>
      <c r="P85" s="553"/>
      <c r="Q85" s="34"/>
      <c r="R85" s="7"/>
      <c r="S85" s="7"/>
      <c r="T85" s="7"/>
      <c r="U85" s="7"/>
      <c r="V85" s="7"/>
      <c r="W85" s="7"/>
      <c r="X85" s="7"/>
      <c r="Y85" s="7"/>
      <c r="Z85" s="35"/>
      <c r="AA85" s="7"/>
      <c r="AB85" s="28"/>
      <c r="AC85" s="28"/>
      <c r="AD85" s="28"/>
      <c r="AE85" s="7"/>
      <c r="AF85" s="7"/>
      <c r="AG85" s="7"/>
      <c r="AH85" s="7"/>
      <c r="AI85" s="7"/>
      <c r="AJ85" s="7"/>
      <c r="AK85" s="7"/>
      <c r="AL85" s="7"/>
      <c r="AM85" s="35"/>
      <c r="AN85" s="234"/>
      <c r="AO85" s="234"/>
      <c r="AP85" s="234"/>
      <c r="AQ85" s="165"/>
      <c r="AR85" s="165"/>
      <c r="AS85" s="165"/>
      <c r="AT85" s="165"/>
      <c r="AU85" s="165"/>
      <c r="AV85" s="165"/>
      <c r="AW85" s="55"/>
      <c r="AX85" s="55"/>
      <c r="AY85" s="55"/>
      <c r="AZ85" s="55"/>
      <c r="BA85" s="55"/>
      <c r="BB85" s="55"/>
      <c r="BC85" s="55"/>
      <c r="BD85" s="66"/>
      <c r="BE85" s="66"/>
    </row>
    <row r="86" spans="8:57" ht="17.25" customHeight="1" x14ac:dyDescent="0.3">
      <c r="H86" s="256" t="str">
        <f>$X$2</f>
        <v>Trial 8</v>
      </c>
      <c r="I86" s="541"/>
      <c r="J86" s="238" t="e">
        <f>IF($X$5="",#N/A,$P$5)</f>
        <v>#N/A</v>
      </c>
      <c r="K86" s="222" t="e">
        <f>IF($X$5="",#N/A,$X$5)</f>
        <v>#N/A</v>
      </c>
      <c r="L86" s="16" t="e">
        <f>($AL$19*$J$86)+$AP$19</f>
        <v>#N/A</v>
      </c>
      <c r="M86" s="17" t="e">
        <f>IF($K$86="", #N/A,$K$86-$L$86)</f>
        <v>#N/A</v>
      </c>
      <c r="N86" s="61" t="e">
        <f>IF($X$5="", #N/A,$AW$5)</f>
        <v>#N/A</v>
      </c>
      <c r="O86" s="239" t="e">
        <f t="shared" si="2"/>
        <v>#N/A</v>
      </c>
      <c r="P86" s="553"/>
      <c r="Q86" s="34"/>
      <c r="R86" s="7"/>
      <c r="S86" s="7"/>
      <c r="T86" s="7"/>
      <c r="U86" s="71" t="s">
        <v>65</v>
      </c>
      <c r="V86" s="72" t="e">
        <f>QUARTILE(Q3:AV3,1)</f>
        <v>#NUM!</v>
      </c>
      <c r="W86" s="7"/>
      <c r="X86" s="7"/>
      <c r="Y86" s="7"/>
      <c r="Z86" s="35"/>
      <c r="AA86" s="7"/>
      <c r="AB86" s="28"/>
      <c r="AC86" s="28"/>
      <c r="AD86" s="28"/>
      <c r="AE86" s="309"/>
      <c r="AF86" s="7"/>
      <c r="AG86" s="7"/>
      <c r="AH86" s="7"/>
      <c r="AI86" s="7"/>
      <c r="AJ86" s="7"/>
      <c r="AK86" s="7"/>
      <c r="AL86" s="7"/>
      <c r="AM86" s="35"/>
      <c r="AN86" s="234"/>
      <c r="AO86" s="234"/>
      <c r="AP86" s="234"/>
      <c r="AQ86" s="165"/>
      <c r="AR86" s="165"/>
      <c r="AS86" s="165"/>
      <c r="AT86" s="165"/>
      <c r="AU86" s="165"/>
      <c r="AV86" s="165"/>
      <c r="AW86" s="55"/>
      <c r="AX86" s="55"/>
      <c r="AY86" s="55"/>
      <c r="AZ86" s="55"/>
      <c r="BA86" s="55"/>
      <c r="BB86" s="55"/>
      <c r="BC86" s="55"/>
      <c r="BD86" s="66"/>
      <c r="BE86" s="66"/>
    </row>
    <row r="87" spans="8:57" ht="17.25" customHeight="1" x14ac:dyDescent="0.3">
      <c r="H87" s="257" t="str">
        <f>$Y$2</f>
        <v>Trial 9</v>
      </c>
      <c r="I87" s="541"/>
      <c r="J87" s="238" t="e">
        <f>IF($Y$5="",#N/A,$P$5)</f>
        <v>#N/A</v>
      </c>
      <c r="K87" s="222" t="e">
        <f>IF($Y$5="",#N/A,$Y$5)</f>
        <v>#N/A</v>
      </c>
      <c r="L87" s="16" t="e">
        <f>($AL$19*$J$87)+$AP$19</f>
        <v>#N/A</v>
      </c>
      <c r="M87" s="17" t="e">
        <f>IF($K$87="", #N/A,$K$87-$L$87)</f>
        <v>#N/A</v>
      </c>
      <c r="N87" s="61" t="e">
        <f>IF($Y$5="", #N/A,$AW$5)</f>
        <v>#N/A</v>
      </c>
      <c r="O87" s="239" t="e">
        <f t="shared" si="2"/>
        <v>#N/A</v>
      </c>
      <c r="P87" s="553"/>
      <c r="Q87" s="34"/>
      <c r="R87" s="7"/>
      <c r="S87" s="7"/>
      <c r="T87" s="7"/>
      <c r="U87" s="71" t="s">
        <v>66</v>
      </c>
      <c r="V87" s="72" t="e">
        <f>QUARTILE(Q3:AV3,3)</f>
        <v>#NUM!</v>
      </c>
      <c r="W87" s="7"/>
      <c r="X87" s="7"/>
      <c r="Y87" s="7"/>
      <c r="Z87" s="35"/>
      <c r="AA87" s="7"/>
      <c r="AB87" s="309"/>
      <c r="AC87" s="28"/>
      <c r="AD87" s="28"/>
      <c r="AE87" s="308"/>
      <c r="AF87" s="7"/>
      <c r="AG87" s="7"/>
      <c r="AH87" s="7"/>
      <c r="AI87" s="7"/>
      <c r="AJ87" s="7"/>
      <c r="AK87" s="7"/>
      <c r="AL87" s="7"/>
      <c r="AM87" s="35"/>
      <c r="AN87" s="234"/>
      <c r="AO87" s="234"/>
      <c r="AP87" s="234"/>
      <c r="AQ87" s="165"/>
      <c r="AR87" s="165"/>
      <c r="AS87" s="165"/>
      <c r="AT87" s="165"/>
      <c r="AU87" s="165"/>
      <c r="AV87" s="165"/>
      <c r="AW87" s="55"/>
      <c r="AX87" s="55"/>
      <c r="AY87" s="55"/>
      <c r="AZ87" s="55"/>
      <c r="BA87" s="55"/>
      <c r="BB87" s="55"/>
      <c r="BC87" s="55"/>
      <c r="BD87" s="66"/>
      <c r="BE87" s="66"/>
    </row>
    <row r="88" spans="8:57" ht="17.25" customHeight="1" x14ac:dyDescent="0.3">
      <c r="H88" s="256" t="str">
        <f>$Z$2</f>
        <v>Trial 10</v>
      </c>
      <c r="I88" s="541"/>
      <c r="J88" s="238" t="e">
        <f>IF($Z$5="",#N/A,$P$5)</f>
        <v>#N/A</v>
      </c>
      <c r="K88" s="222" t="e">
        <f>IF($Z$5="",#N/A,$Z$5)</f>
        <v>#N/A</v>
      </c>
      <c r="L88" s="16" t="e">
        <f>($AL$19*$J$88)+$AP$19</f>
        <v>#N/A</v>
      </c>
      <c r="M88" s="17" t="e">
        <f>IF($K$88="", #N/A,$K$88-$L$88)</f>
        <v>#N/A</v>
      </c>
      <c r="N88" s="61" t="e">
        <f>IF($Z$5="", #N/A,$AW$5)</f>
        <v>#N/A</v>
      </c>
      <c r="O88" s="239" t="e">
        <f t="shared" si="2"/>
        <v>#N/A</v>
      </c>
      <c r="P88" s="553"/>
      <c r="Q88" s="34"/>
      <c r="R88" s="7"/>
      <c r="S88" s="7"/>
      <c r="T88" s="7"/>
      <c r="U88" s="71" t="s">
        <v>67</v>
      </c>
      <c r="V88" s="72" t="e">
        <f>$V$87-$V$86</f>
        <v>#NUM!</v>
      </c>
      <c r="W88" s="7"/>
      <c r="X88" s="7"/>
      <c r="Y88" s="7"/>
      <c r="Z88" s="35"/>
      <c r="AA88" s="7"/>
      <c r="AB88" s="28"/>
      <c r="AC88" s="28"/>
      <c r="AD88" s="28"/>
      <c r="AE88" s="308"/>
      <c r="AF88" s="7"/>
      <c r="AG88" s="7"/>
      <c r="AH88" s="7"/>
      <c r="AI88" s="7"/>
      <c r="AJ88" s="7"/>
      <c r="AK88" s="7"/>
      <c r="AL88" s="7"/>
      <c r="AM88" s="35"/>
      <c r="AN88" s="234"/>
      <c r="AO88" s="234"/>
      <c r="AP88" s="234"/>
      <c r="AQ88" s="165"/>
      <c r="AR88" s="165"/>
      <c r="AS88" s="165"/>
      <c r="AT88" s="165"/>
      <c r="AU88" s="165"/>
      <c r="AV88" s="165"/>
      <c r="AW88" s="55"/>
      <c r="AX88" s="55"/>
      <c r="AY88" s="55"/>
      <c r="AZ88" s="55"/>
      <c r="BA88" s="55"/>
      <c r="BB88" s="55"/>
      <c r="BC88" s="55"/>
      <c r="BD88" s="66"/>
      <c r="BE88" s="66"/>
    </row>
    <row r="89" spans="8:57" ht="17.25" customHeight="1" x14ac:dyDescent="0.3">
      <c r="H89" s="257" t="str">
        <f>$AA$2</f>
        <v>Trial 11</v>
      </c>
      <c r="I89" s="541"/>
      <c r="J89" s="238" t="e">
        <f>IF($AA$5="",#N/A,$P$5)</f>
        <v>#N/A</v>
      </c>
      <c r="K89" s="222" t="e">
        <f>IF($AA$5="",#N/A,$AA$5)</f>
        <v>#N/A</v>
      </c>
      <c r="L89" s="16" t="e">
        <f>($AL$19*$J$89)+$AP$19</f>
        <v>#N/A</v>
      </c>
      <c r="M89" s="17" t="e">
        <f>IF($K$89="", #N/A,$K$89-$L$89)</f>
        <v>#N/A</v>
      </c>
      <c r="N89" s="61" t="e">
        <f>IF($AA$5="", #N/A,$AW$5)</f>
        <v>#N/A</v>
      </c>
      <c r="O89" s="239" t="e">
        <f t="shared" si="2"/>
        <v>#N/A</v>
      </c>
      <c r="P89" s="553"/>
      <c r="Q89" s="34"/>
      <c r="R89" s="7"/>
      <c r="S89" s="7"/>
      <c r="T89" s="7"/>
      <c r="U89" s="7"/>
      <c r="V89" s="7"/>
      <c r="W89" s="7"/>
      <c r="X89" s="7"/>
      <c r="Y89" s="7"/>
      <c r="Z89" s="35"/>
      <c r="AA89" s="7"/>
      <c r="AB89" s="28"/>
      <c r="AC89" s="28"/>
      <c r="AD89" s="28"/>
      <c r="AE89" s="308"/>
      <c r="AF89" s="7"/>
      <c r="AG89" s="7"/>
      <c r="AH89" s="7"/>
      <c r="AI89" s="7"/>
      <c r="AJ89" s="7"/>
      <c r="AK89" s="7"/>
      <c r="AL89" s="7"/>
      <c r="AM89" s="35"/>
      <c r="AN89" s="234"/>
      <c r="AO89" s="234"/>
      <c r="AP89" s="234"/>
      <c r="AQ89" s="165"/>
      <c r="AR89" s="165"/>
      <c r="AS89" s="165"/>
      <c r="AT89" s="165"/>
      <c r="AU89" s="165"/>
      <c r="AV89" s="165"/>
      <c r="AW89" s="55"/>
      <c r="AX89" s="55"/>
      <c r="AY89" s="55"/>
      <c r="AZ89" s="55"/>
      <c r="BA89" s="55"/>
      <c r="BB89" s="55"/>
      <c r="BC89" s="55"/>
      <c r="BD89" s="66"/>
      <c r="BE89" s="66"/>
    </row>
    <row r="90" spans="8:57" ht="17.25" customHeight="1" x14ac:dyDescent="0.3">
      <c r="H90" s="256" t="str">
        <f>$AB$2</f>
        <v>Trial 12</v>
      </c>
      <c r="I90" s="541"/>
      <c r="J90" s="238" t="e">
        <f>IF($AB$5="",#N/A,$P$5)</f>
        <v>#N/A</v>
      </c>
      <c r="K90" s="222" t="e">
        <f>IF($AB$5="",#N/A,$AB$5)</f>
        <v>#N/A</v>
      </c>
      <c r="L90" s="16" t="e">
        <f>($AL$19*$J$90)+$AP$19</f>
        <v>#N/A</v>
      </c>
      <c r="M90" s="17" t="e">
        <f>IF($K$90="", #N/A,$K$90-$L$90)</f>
        <v>#N/A</v>
      </c>
      <c r="N90" s="61" t="e">
        <f>IF($AB$5="", #N/A,$AW$5)</f>
        <v>#N/A</v>
      </c>
      <c r="O90" s="239" t="e">
        <f t="shared" si="2"/>
        <v>#N/A</v>
      </c>
      <c r="P90" s="553"/>
      <c r="Q90" s="34"/>
      <c r="R90" s="7"/>
      <c r="S90" s="7"/>
      <c r="T90" s="7"/>
      <c r="U90" s="7"/>
      <c r="V90" s="7"/>
      <c r="W90" s="7"/>
      <c r="X90" s="7"/>
      <c r="Y90" s="7"/>
      <c r="Z90" s="35"/>
      <c r="AA90" s="7"/>
      <c r="AB90" s="28"/>
      <c r="AC90" s="28"/>
      <c r="AD90" s="28"/>
      <c r="AE90" s="308"/>
      <c r="AF90" s="7"/>
      <c r="AG90" s="7"/>
      <c r="AH90" s="7"/>
      <c r="AI90" s="7"/>
      <c r="AJ90" s="7"/>
      <c r="AK90" s="7"/>
      <c r="AL90" s="7"/>
      <c r="AM90" s="35"/>
      <c r="AN90" s="234"/>
      <c r="AO90" s="234"/>
      <c r="AP90" s="234"/>
      <c r="AQ90" s="165"/>
      <c r="AR90" s="165"/>
      <c r="AS90" s="165"/>
      <c r="AT90" s="165"/>
      <c r="AU90" s="165"/>
      <c r="AV90" s="165"/>
      <c r="AW90" s="55"/>
      <c r="AX90" s="55"/>
      <c r="AY90" s="55"/>
      <c r="AZ90" s="55"/>
      <c r="BA90" s="55"/>
      <c r="BB90" s="55"/>
      <c r="BC90" s="55"/>
      <c r="BD90" s="66"/>
      <c r="BE90" s="66"/>
    </row>
    <row r="91" spans="8:57" ht="17.25" customHeight="1" x14ac:dyDescent="0.3">
      <c r="H91" s="257" t="str">
        <f>$AC$2</f>
        <v>Trial 13</v>
      </c>
      <c r="I91" s="541"/>
      <c r="J91" s="238" t="e">
        <f>IF($AC$5="",#N/A,$P$5)</f>
        <v>#N/A</v>
      </c>
      <c r="K91" s="222" t="e">
        <f>IF($AC$5="",#N/A,$AC$5)</f>
        <v>#N/A</v>
      </c>
      <c r="L91" s="16" t="e">
        <f>($AL$19*$J$91)+$AP$19</f>
        <v>#N/A</v>
      </c>
      <c r="M91" s="17" t="e">
        <f>IF($K$91="", #N/A,$K$91-$L$91)</f>
        <v>#N/A</v>
      </c>
      <c r="N91" s="61" t="e">
        <f>IF($AC$5="", #N/A,$AW$5)</f>
        <v>#N/A</v>
      </c>
      <c r="O91" s="239" t="e">
        <f t="shared" si="2"/>
        <v>#N/A</v>
      </c>
      <c r="P91" s="553"/>
      <c r="Q91" s="34"/>
      <c r="R91" s="7"/>
      <c r="S91" s="7"/>
      <c r="T91" s="7"/>
      <c r="U91" s="7"/>
      <c r="V91" s="7"/>
      <c r="W91" s="7"/>
      <c r="X91" s="7"/>
      <c r="Y91" s="7"/>
      <c r="Z91" s="35"/>
      <c r="AA91" s="7"/>
      <c r="AB91" s="309" t="s">
        <v>79</v>
      </c>
      <c r="AC91" s="7"/>
      <c r="AD91" s="28"/>
      <c r="AE91" s="282"/>
      <c r="AF91" s="7"/>
      <c r="AG91" s="7"/>
      <c r="AH91" s="7"/>
      <c r="AI91" s="7"/>
      <c r="AJ91" s="7"/>
      <c r="AK91" s="7"/>
      <c r="AL91" s="7"/>
      <c r="AM91" s="35"/>
      <c r="AN91" s="234"/>
      <c r="AO91" s="234"/>
      <c r="AP91" s="234"/>
      <c r="AQ91" s="165"/>
      <c r="AR91" s="165"/>
      <c r="AS91" s="165"/>
      <c r="AT91" s="165"/>
      <c r="AU91" s="165"/>
      <c r="AV91" s="165"/>
      <c r="AW91" s="55"/>
      <c r="AX91" s="55"/>
      <c r="AY91" s="55"/>
      <c r="AZ91" s="55"/>
      <c r="BA91" s="55"/>
      <c r="BB91" s="55"/>
      <c r="BC91" s="55"/>
      <c r="BD91" s="66"/>
      <c r="BE91" s="66"/>
    </row>
    <row r="92" spans="8:57" ht="17.25" customHeight="1" x14ac:dyDescent="0.3">
      <c r="H92" s="256" t="str">
        <f>$AD$2</f>
        <v>Trial 14</v>
      </c>
      <c r="I92" s="541"/>
      <c r="J92" s="238" t="e">
        <f>IF($AD$5="",#N/A,$P$5)</f>
        <v>#N/A</v>
      </c>
      <c r="K92" s="222" t="e">
        <f>IF($AD$5="",#N/A,$AD$5)</f>
        <v>#N/A</v>
      </c>
      <c r="L92" s="16" t="e">
        <f>($AL$19*$J$92)+$AP$19</f>
        <v>#N/A</v>
      </c>
      <c r="M92" s="17" t="e">
        <f>IF($K$92="", #N/A,$K$92-$L$92)</f>
        <v>#N/A</v>
      </c>
      <c r="N92" s="61" t="e">
        <f>IF($AD$5="", #N/A,$AW$5)</f>
        <v>#N/A</v>
      </c>
      <c r="O92" s="239" t="e">
        <f t="shared" si="2"/>
        <v>#N/A</v>
      </c>
      <c r="P92" s="553"/>
      <c r="Q92" s="34"/>
      <c r="R92" s="7"/>
      <c r="S92" s="7"/>
      <c r="T92" s="7"/>
      <c r="U92" s="7"/>
      <c r="V92" s="7"/>
      <c r="W92" s="7"/>
      <c r="X92" s="7"/>
      <c r="Y92" s="7"/>
      <c r="Z92" s="35"/>
      <c r="AA92" s="7"/>
      <c r="AB92" s="309" t="s">
        <v>81</v>
      </c>
      <c r="AC92" s="7"/>
      <c r="AD92" s="28"/>
      <c r="AE92" s="308"/>
      <c r="AF92" s="7"/>
      <c r="AG92" s="7"/>
      <c r="AH92" s="7"/>
      <c r="AI92" s="7"/>
      <c r="AJ92" s="7"/>
      <c r="AK92" s="7"/>
      <c r="AL92" s="7"/>
      <c r="AM92" s="35"/>
      <c r="AN92" s="234"/>
      <c r="AO92" s="234"/>
      <c r="AP92" s="234"/>
      <c r="AQ92" s="165"/>
      <c r="AR92" s="165"/>
      <c r="AS92" s="165"/>
      <c r="AT92" s="165"/>
      <c r="AU92" s="165"/>
      <c r="AV92" s="165"/>
      <c r="AW92" s="55"/>
      <c r="AX92" s="55"/>
      <c r="AY92" s="55"/>
      <c r="AZ92" s="55"/>
      <c r="BA92" s="55"/>
      <c r="BB92" s="55"/>
      <c r="BC92" s="55"/>
      <c r="BD92" s="66"/>
      <c r="BE92" s="66"/>
    </row>
    <row r="93" spans="8:57" ht="17.25" customHeight="1" x14ac:dyDescent="0.3">
      <c r="H93" s="257" t="str">
        <f>$AE$2</f>
        <v>Trial 15</v>
      </c>
      <c r="I93" s="541"/>
      <c r="J93" s="238" t="e">
        <f>IF($AE$5="",#N/A,$P$5)</f>
        <v>#N/A</v>
      </c>
      <c r="K93" s="222" t="e">
        <f>IF($AE$5="",#N/A,$AE$5)</f>
        <v>#N/A</v>
      </c>
      <c r="L93" s="16" t="e">
        <f>($AL$19*$J$93)+$AP$19</f>
        <v>#N/A</v>
      </c>
      <c r="M93" s="17" t="e">
        <f>IF($K$93="", #N/A,$K$93-$L$93)</f>
        <v>#N/A</v>
      </c>
      <c r="N93" s="61" t="e">
        <f>IF($AE$5="", #N/A,$AW$5)</f>
        <v>#N/A</v>
      </c>
      <c r="O93" s="239" t="e">
        <f t="shared" si="2"/>
        <v>#N/A</v>
      </c>
      <c r="P93" s="553"/>
      <c r="Q93" s="34"/>
      <c r="R93" s="7"/>
      <c r="S93" s="7"/>
      <c r="T93" s="7"/>
      <c r="U93" s="7"/>
      <c r="V93" s="7"/>
      <c r="W93" s="7"/>
      <c r="X93" s="7"/>
      <c r="Y93" s="7"/>
      <c r="Z93" s="35"/>
      <c r="AA93" s="7"/>
      <c r="AB93" s="309" t="s">
        <v>80</v>
      </c>
      <c r="AC93" s="7"/>
      <c r="AD93" s="28"/>
      <c r="AE93" s="308"/>
      <c r="AF93" s="7"/>
      <c r="AG93" s="7"/>
      <c r="AH93" s="7"/>
      <c r="AI93" s="7"/>
      <c r="AJ93" s="7"/>
      <c r="AK93" s="7"/>
      <c r="AL93" s="7"/>
      <c r="AM93" s="35"/>
      <c r="AN93" s="234"/>
      <c r="AO93" s="234"/>
      <c r="AP93" s="234"/>
      <c r="AQ93" s="165"/>
      <c r="AR93" s="165"/>
      <c r="AS93" s="165"/>
      <c r="AT93" s="165"/>
      <c r="AU93" s="165"/>
      <c r="AV93" s="165"/>
      <c r="AW93" s="55"/>
      <c r="AX93" s="55"/>
      <c r="AY93" s="55"/>
      <c r="AZ93" s="55"/>
      <c r="BA93" s="55"/>
      <c r="BB93" s="55"/>
      <c r="BC93" s="55"/>
      <c r="BD93" s="66"/>
      <c r="BE93" s="66"/>
    </row>
    <row r="94" spans="8:57" ht="17.25" customHeight="1" thickBot="1" x14ac:dyDescent="0.35">
      <c r="H94" s="256" t="str">
        <f>$AF$2</f>
        <v>Trial 16</v>
      </c>
      <c r="I94" s="541"/>
      <c r="J94" s="238" t="e">
        <f>IF($AF$5="",#N/A,$P$5)</f>
        <v>#N/A</v>
      </c>
      <c r="K94" s="222" t="e">
        <f>IF($AF$5="",#N/A,$AF$5)</f>
        <v>#N/A</v>
      </c>
      <c r="L94" s="16" t="e">
        <f>($AL$19*$J$94)+$AP$19</f>
        <v>#N/A</v>
      </c>
      <c r="M94" s="17" t="e">
        <f>IF($K$94="", #N/A,$K$94-$L$94)</f>
        <v>#N/A</v>
      </c>
      <c r="N94" s="61" t="e">
        <f>IF($AF$5="", #N/A,$AW$5)</f>
        <v>#N/A</v>
      </c>
      <c r="O94" s="239" t="e">
        <f t="shared" si="2"/>
        <v>#N/A</v>
      </c>
      <c r="P94" s="553"/>
      <c r="Q94" s="34"/>
      <c r="R94" s="7"/>
      <c r="S94" s="7"/>
      <c r="T94" s="7"/>
      <c r="U94" s="7"/>
      <c r="V94" s="7"/>
      <c r="W94" s="7"/>
      <c r="X94" s="7"/>
      <c r="Y94" s="7"/>
      <c r="Z94" s="35"/>
      <c r="AA94" s="7"/>
      <c r="AB94" s="7"/>
      <c r="AC94" s="7"/>
      <c r="AD94" s="28"/>
      <c r="AE94" s="308"/>
      <c r="AF94" s="7"/>
      <c r="AG94" s="7"/>
      <c r="AH94" s="7"/>
      <c r="AI94" s="7"/>
      <c r="AJ94" s="7"/>
      <c r="AK94" s="7"/>
      <c r="AL94" s="7"/>
      <c r="AM94" s="35"/>
      <c r="AN94" s="234"/>
      <c r="AO94" s="234"/>
      <c r="AP94" s="234"/>
      <c r="AQ94" s="165"/>
      <c r="AR94" s="165"/>
      <c r="AS94" s="165"/>
      <c r="AT94" s="165"/>
      <c r="AU94" s="165"/>
      <c r="AV94" s="165"/>
      <c r="AW94" s="55"/>
      <c r="AX94" s="55"/>
      <c r="AY94" s="55"/>
      <c r="AZ94" s="55"/>
      <c r="BA94" s="55"/>
      <c r="BB94" s="55"/>
      <c r="BC94" s="55"/>
      <c r="BD94" s="66"/>
      <c r="BE94" s="66"/>
    </row>
    <row r="95" spans="8:57" ht="17.25" customHeight="1" thickBot="1" x14ac:dyDescent="0.35">
      <c r="H95" s="257" t="str">
        <f>$AG$2</f>
        <v>Trial 17</v>
      </c>
      <c r="I95" s="541"/>
      <c r="J95" s="238" t="e">
        <f>IF($AG$5="",#N/A,$P$5)</f>
        <v>#N/A</v>
      </c>
      <c r="K95" s="222" t="e">
        <f>IF($AG$5="",#N/A,$AG$5)</f>
        <v>#N/A</v>
      </c>
      <c r="L95" s="16" t="e">
        <f>($AL$19*$J$95)+$AP$19</f>
        <v>#N/A</v>
      </c>
      <c r="M95" s="17" t="e">
        <f>IF($K$95="", #N/A,$K$95-$L$95)</f>
        <v>#N/A</v>
      </c>
      <c r="N95" s="61" t="e">
        <f>IF($AG$5="", #N/A,$AW$5)</f>
        <v>#N/A</v>
      </c>
      <c r="O95" s="239" t="e">
        <f t="shared" si="2"/>
        <v>#N/A</v>
      </c>
      <c r="P95" s="553"/>
      <c r="Q95" s="34"/>
      <c r="R95" s="7"/>
      <c r="S95" s="7"/>
      <c r="T95" s="7"/>
      <c r="U95" s="7"/>
      <c r="V95" s="7"/>
      <c r="W95" s="7"/>
      <c r="X95" s="7"/>
      <c r="Y95" s="7"/>
      <c r="Z95" s="35"/>
      <c r="AA95" s="7"/>
      <c r="AB95" s="7"/>
      <c r="AC95" s="7"/>
      <c r="AD95" s="114" t="s">
        <v>70</v>
      </c>
      <c r="AE95" s="69">
        <f>IF($W$82&lt;=0.5, 0.1, IF($W$82&lt;=1, 0.2, IF($W$82&lt;=2.5, 0.5, IF($W$82&lt;=5, 1, IF($W$82&lt;=10, 2, IF($W$82&lt;=25, 5, IF($W$82&lt;=50, 10, IF($W$82&lt;=500, 100, IF($W$82&lt;=2500, 500, IF($W$82&lt;= 5000, 1000, 5000))))))))))</f>
        <v>0.1</v>
      </c>
      <c r="AF95" s="7"/>
      <c r="AG95" s="7"/>
      <c r="AH95" s="7"/>
      <c r="AI95" s="7"/>
      <c r="AJ95" s="7"/>
      <c r="AK95" s="7"/>
      <c r="AL95" s="7"/>
      <c r="AM95" s="35"/>
      <c r="AN95" s="234"/>
      <c r="AO95" s="234"/>
      <c r="AP95" s="234"/>
      <c r="AQ95" s="165"/>
      <c r="AR95" s="165"/>
      <c r="AS95" s="165"/>
      <c r="AT95" s="165"/>
      <c r="AU95" s="165"/>
      <c r="AV95" s="165"/>
      <c r="AW95" s="55"/>
      <c r="AX95" s="55"/>
      <c r="AY95" s="55"/>
      <c r="AZ95" s="55"/>
      <c r="BA95" s="55"/>
      <c r="BB95" s="55"/>
      <c r="BC95" s="55"/>
      <c r="BD95" s="66"/>
      <c r="BE95" s="66"/>
    </row>
    <row r="96" spans="8:57" ht="17.25" customHeight="1" thickBot="1" x14ac:dyDescent="0.35">
      <c r="H96" s="256" t="str">
        <f>$AH$2</f>
        <v>Trial 18</v>
      </c>
      <c r="I96" s="541"/>
      <c r="J96" s="238" t="e">
        <f>IF($AH$5="",#N/A,$P$5)</f>
        <v>#N/A</v>
      </c>
      <c r="K96" s="222" t="e">
        <f>IF($AH$5="",#N/A,$AH$5)</f>
        <v>#N/A</v>
      </c>
      <c r="L96" s="16" t="e">
        <f>($AL$19*$J$96)+$AP$19</f>
        <v>#N/A</v>
      </c>
      <c r="M96" s="17" t="e">
        <f>IF($K$96="", #N/A,$K$96-$L$96)</f>
        <v>#N/A</v>
      </c>
      <c r="N96" s="61" t="e">
        <f>IF($AH$5="", #N/A,$AW$5)</f>
        <v>#N/A</v>
      </c>
      <c r="O96" s="239" t="e">
        <f t="shared" si="2"/>
        <v>#N/A</v>
      </c>
      <c r="P96" s="553"/>
      <c r="Q96" s="34"/>
      <c r="R96" s="7"/>
      <c r="S96" s="7"/>
      <c r="T96" s="7"/>
      <c r="U96" s="7"/>
      <c r="V96" s="7"/>
      <c r="W96" s="7"/>
      <c r="X96" s="7"/>
      <c r="Y96" s="7"/>
      <c r="Z96" s="35"/>
      <c r="AA96" s="7"/>
      <c r="AB96" s="28"/>
      <c r="AC96" s="28"/>
      <c r="AD96" s="112" t="s">
        <v>46</v>
      </c>
      <c r="AE96" s="113" t="s">
        <v>47</v>
      </c>
      <c r="AF96" s="7"/>
      <c r="AG96" s="7"/>
      <c r="AH96" s="7"/>
      <c r="AI96" s="7"/>
      <c r="AJ96" s="7"/>
      <c r="AK96" s="7"/>
      <c r="AL96" s="7"/>
      <c r="AM96" s="35"/>
      <c r="AN96" s="234"/>
      <c r="AO96" s="234"/>
      <c r="AP96" s="234"/>
      <c r="AQ96" s="165"/>
      <c r="AR96" s="165"/>
      <c r="AS96" s="165"/>
      <c r="AT96" s="165"/>
      <c r="AU96" s="165"/>
      <c r="AV96" s="165"/>
      <c r="AW96" s="55"/>
      <c r="AX96" s="55"/>
      <c r="AY96" s="55"/>
      <c r="AZ96" s="55"/>
      <c r="BA96" s="55"/>
      <c r="BB96" s="55"/>
      <c r="BC96" s="55"/>
      <c r="BD96" s="66"/>
      <c r="BE96" s="66"/>
    </row>
    <row r="97" spans="8:57" ht="17.25" customHeight="1" x14ac:dyDescent="0.3">
      <c r="H97" s="257" t="str">
        <f>$AI$2</f>
        <v>Trial 19</v>
      </c>
      <c r="I97" s="541"/>
      <c r="J97" s="238" t="e">
        <f>IF($AI$5="",#N/A,$P$5)</f>
        <v>#N/A</v>
      </c>
      <c r="K97" s="222" t="e">
        <f>IF($AI$5="",#N/A,$AI$5)</f>
        <v>#N/A</v>
      </c>
      <c r="L97" s="16" t="e">
        <f>($AL$19*$J$97)+$AP$19</f>
        <v>#N/A</v>
      </c>
      <c r="M97" s="17" t="e">
        <f>IF($K$97="", #N/A,$K$97-$L$97)</f>
        <v>#N/A</v>
      </c>
      <c r="N97" s="61" t="e">
        <f>IF($AI$5="", #N/A,$AW$5)</f>
        <v>#N/A</v>
      </c>
      <c r="O97" s="239" t="e">
        <f t="shared" si="2"/>
        <v>#N/A</v>
      </c>
      <c r="P97" s="553"/>
      <c r="Q97" s="34"/>
      <c r="R97" s="7"/>
      <c r="S97" s="7"/>
      <c r="T97" s="7"/>
      <c r="U97" s="7"/>
      <c r="V97" s="7"/>
      <c r="W97" s="7"/>
      <c r="X97" s="7"/>
      <c r="Y97" s="7"/>
      <c r="Z97" s="35"/>
      <c r="AA97" s="7"/>
      <c r="AB97" s="28"/>
      <c r="AC97" s="28"/>
      <c r="AD97" s="127">
        <f>CEILING($U$82, $AE$95)</f>
        <v>0</v>
      </c>
      <c r="AE97" s="76">
        <f>COUNTIFS($Q$3:$AV$3,"&lt;="&amp;$AD$97)</f>
        <v>0</v>
      </c>
      <c r="AF97" s="7"/>
      <c r="AG97" s="7"/>
      <c r="AH97" s="7"/>
      <c r="AI97" s="7"/>
      <c r="AJ97" s="7"/>
      <c r="AK97" s="7"/>
      <c r="AL97" s="7"/>
      <c r="AM97" s="35"/>
      <c r="AN97" s="234"/>
      <c r="AO97" s="234"/>
      <c r="AP97" s="234"/>
      <c r="AQ97" s="165"/>
      <c r="AR97" s="165"/>
      <c r="AS97" s="165"/>
      <c r="AT97" s="165"/>
      <c r="AU97" s="165"/>
      <c r="AV97" s="165"/>
      <c r="AW97" s="55"/>
      <c r="AX97" s="55"/>
      <c r="AY97" s="55"/>
      <c r="AZ97" s="55"/>
      <c r="BA97" s="55"/>
      <c r="BB97" s="55"/>
      <c r="BC97" s="55"/>
      <c r="BD97" s="66"/>
      <c r="BE97" s="66"/>
    </row>
    <row r="98" spans="8:57" ht="17.25" customHeight="1" x14ac:dyDescent="0.3">
      <c r="H98" s="256" t="str">
        <f>$AJ$2</f>
        <v>Trial 20</v>
      </c>
      <c r="I98" s="541"/>
      <c r="J98" s="238" t="e">
        <f>IF($AJ$5="",#N/A,$P$5)</f>
        <v>#N/A</v>
      </c>
      <c r="K98" s="222" t="e">
        <f>IF($AJ$5="",#N/A,$AJ$5)</f>
        <v>#N/A</v>
      </c>
      <c r="L98" s="16" t="e">
        <f>($AL$19*$J$98)+$AP$19</f>
        <v>#N/A</v>
      </c>
      <c r="M98" s="17" t="e">
        <f>IF($K$98="", #N/A,$K$98-$L$98)</f>
        <v>#N/A</v>
      </c>
      <c r="N98" s="61" t="e">
        <f>IF($AJ$5="", #N/A,$AW$5)</f>
        <v>#N/A</v>
      </c>
      <c r="O98" s="239" t="e">
        <f t="shared" si="2"/>
        <v>#N/A</v>
      </c>
      <c r="P98" s="553"/>
      <c r="Q98" s="34"/>
      <c r="R98" s="7"/>
      <c r="S98" s="7"/>
      <c r="T98" s="7"/>
      <c r="U98" s="7"/>
      <c r="V98" s="7"/>
      <c r="W98" s="7"/>
      <c r="X98" s="7"/>
      <c r="Y98" s="7"/>
      <c r="Z98" s="35"/>
      <c r="AA98" s="7"/>
      <c r="AB98" s="28"/>
      <c r="AC98" s="28"/>
      <c r="AD98" s="128">
        <f>$AD$97+$AE$95</f>
        <v>0.1</v>
      </c>
      <c r="AE98" s="77">
        <f>COUNTIFS($Q$3:$AV$3,"&gt;"&amp;$AD$97,$Q$3:$AV$3,"&lt;="&amp;$AD$98)</f>
        <v>0</v>
      </c>
      <c r="AF98" s="7"/>
      <c r="AG98" s="7"/>
      <c r="AH98" s="7"/>
      <c r="AI98" s="7"/>
      <c r="AJ98" s="7"/>
      <c r="AK98" s="7"/>
      <c r="AL98" s="7"/>
      <c r="AM98" s="35"/>
      <c r="AN98" s="234"/>
      <c r="AO98" s="234"/>
      <c r="AP98" s="234"/>
      <c r="AQ98" s="165"/>
      <c r="AR98" s="165"/>
      <c r="AS98" s="165"/>
      <c r="AT98" s="165"/>
      <c r="AU98" s="165"/>
      <c r="AV98" s="165"/>
      <c r="AW98" s="55"/>
      <c r="AX98" s="55"/>
      <c r="AY98" s="55"/>
      <c r="AZ98" s="55"/>
      <c r="BA98" s="55"/>
      <c r="BB98" s="55"/>
      <c r="BC98" s="55"/>
      <c r="BD98" s="66"/>
      <c r="BE98" s="66"/>
    </row>
    <row r="99" spans="8:57" ht="17.25" customHeight="1" x14ac:dyDescent="0.3">
      <c r="H99" s="257" t="str">
        <f>$AK$2</f>
        <v>Trial 21</v>
      </c>
      <c r="I99" s="541"/>
      <c r="J99" s="238" t="e">
        <f>IF($AK$5="",#N/A,$P$5)</f>
        <v>#N/A</v>
      </c>
      <c r="K99" s="222" t="e">
        <f>IF($AK$5="",#N/A,$AK$5)</f>
        <v>#N/A</v>
      </c>
      <c r="L99" s="16" t="e">
        <f>($AL$19*$J$99)+$AP$19</f>
        <v>#N/A</v>
      </c>
      <c r="M99" s="17" t="e">
        <f>IF($K$99="", #N/A,$K$99-$L$99)</f>
        <v>#N/A</v>
      </c>
      <c r="N99" s="61" t="e">
        <f>IF($AK$5="", #N/A,$AW$5)</f>
        <v>#N/A</v>
      </c>
      <c r="O99" s="239" t="e">
        <f t="shared" si="2"/>
        <v>#N/A</v>
      </c>
      <c r="P99" s="553"/>
      <c r="Q99" s="34"/>
      <c r="R99" s="7"/>
      <c r="S99" s="7"/>
      <c r="T99" s="7"/>
      <c r="U99" s="7"/>
      <c r="V99" s="7"/>
      <c r="W99" s="7"/>
      <c r="X99" s="7"/>
      <c r="Y99" s="7"/>
      <c r="Z99" s="35"/>
      <c r="AA99" s="7"/>
      <c r="AB99" s="28"/>
      <c r="AC99" s="28"/>
      <c r="AD99" s="128">
        <f>$AD$98+$AE$95</f>
        <v>0.2</v>
      </c>
      <c r="AE99" s="77">
        <f>COUNTIFS($Q$3:$AV$3,"&gt;"&amp;$AD$98,$Q$3:$AV$3,"&lt;="&amp;$AD$99)</f>
        <v>0</v>
      </c>
      <c r="AF99" s="7"/>
      <c r="AG99" s="7"/>
      <c r="AH99" s="7"/>
      <c r="AI99" s="7"/>
      <c r="AJ99" s="7"/>
      <c r="AK99" s="7"/>
      <c r="AL99" s="7"/>
      <c r="AM99" s="35"/>
      <c r="AN99" s="234"/>
      <c r="AO99" s="234"/>
      <c r="AP99" s="234"/>
      <c r="AQ99" s="165"/>
      <c r="AR99" s="165"/>
      <c r="AS99" s="165"/>
      <c r="AT99" s="165"/>
      <c r="AU99" s="165"/>
      <c r="AV99" s="165"/>
      <c r="AW99" s="55"/>
      <c r="AX99" s="55"/>
      <c r="AY99" s="55"/>
      <c r="AZ99" s="55"/>
      <c r="BA99" s="55"/>
      <c r="BB99" s="55"/>
      <c r="BC99" s="55"/>
      <c r="BD99" s="66"/>
      <c r="BE99" s="66"/>
    </row>
    <row r="100" spans="8:57" ht="17.25" customHeight="1" x14ac:dyDescent="0.3">
      <c r="H100" s="256" t="str">
        <f>$AL$2</f>
        <v>Trial 22</v>
      </c>
      <c r="I100" s="541"/>
      <c r="J100" s="238" t="e">
        <f>IF($AL$5="",#N/A,$P$5)</f>
        <v>#N/A</v>
      </c>
      <c r="K100" s="222" t="e">
        <f>IF($AL$5="",#N/A,$AL$5)</f>
        <v>#N/A</v>
      </c>
      <c r="L100" s="16" t="e">
        <f>($AL$19*$J$100)+$AP$19</f>
        <v>#N/A</v>
      </c>
      <c r="M100" s="17" t="e">
        <f>IF($K$100="", #N/A,$K$100-$L$100)</f>
        <v>#N/A</v>
      </c>
      <c r="N100" s="61" t="e">
        <f>IF($AL$5="", #N/A,$AW$5)</f>
        <v>#N/A</v>
      </c>
      <c r="O100" s="239" t="e">
        <f t="shared" si="2"/>
        <v>#N/A</v>
      </c>
      <c r="P100" s="553"/>
      <c r="Q100" s="34"/>
      <c r="R100" s="7"/>
      <c r="S100" s="7"/>
      <c r="T100" s="7"/>
      <c r="U100" s="7"/>
      <c r="V100" s="7"/>
      <c r="W100" s="7"/>
      <c r="X100" s="7"/>
      <c r="Y100" s="7"/>
      <c r="Z100" s="35"/>
      <c r="AA100" s="7"/>
      <c r="AB100" s="28"/>
      <c r="AC100" s="28"/>
      <c r="AD100" s="128">
        <f>$AD$99+$AE$95</f>
        <v>0.30000000000000004</v>
      </c>
      <c r="AE100" s="77">
        <f>COUNTIFS($Q$3:$AV$3,"&gt;"&amp;$AD$99,$Q$3:$AV$3,"&lt;="&amp;$AD$100)</f>
        <v>0</v>
      </c>
      <c r="AF100" s="7"/>
      <c r="AG100" s="7"/>
      <c r="AH100" s="7"/>
      <c r="AI100" s="7"/>
      <c r="AJ100" s="7"/>
      <c r="AK100" s="7"/>
      <c r="AL100" s="7"/>
      <c r="AM100" s="35"/>
      <c r="AN100" s="234"/>
      <c r="AO100" s="234"/>
      <c r="AP100" s="234"/>
      <c r="AQ100" s="165"/>
      <c r="AR100" s="165"/>
      <c r="AS100" s="165"/>
      <c r="AT100" s="165"/>
      <c r="AU100" s="165"/>
      <c r="AV100" s="165"/>
      <c r="AW100" s="55"/>
      <c r="AX100" s="55"/>
      <c r="AY100" s="55"/>
      <c r="AZ100" s="55"/>
      <c r="BA100" s="55"/>
      <c r="BB100" s="55"/>
      <c r="BC100" s="55"/>
      <c r="BD100" s="66"/>
      <c r="BE100" s="66"/>
    </row>
    <row r="101" spans="8:57" ht="17.25" customHeight="1" x14ac:dyDescent="0.3">
      <c r="H101" s="257" t="str">
        <f>$AM$2</f>
        <v>Trial 23</v>
      </c>
      <c r="I101" s="541"/>
      <c r="J101" s="238" t="e">
        <f>IF($AM$5="",#N/A,$P$5)</f>
        <v>#N/A</v>
      </c>
      <c r="K101" s="222" t="e">
        <f>IF($AM$5="",#N/A,$AM$5)</f>
        <v>#N/A</v>
      </c>
      <c r="L101" s="16" t="e">
        <f>($AL$19*$J$101)+$AP$19</f>
        <v>#N/A</v>
      </c>
      <c r="M101" s="17" t="e">
        <f>IF($K$101="", #N/A,$K$101-$L$101)</f>
        <v>#N/A</v>
      </c>
      <c r="N101" s="61" t="e">
        <f>IF($AM$5="", #N/A,$AW$5)</f>
        <v>#N/A</v>
      </c>
      <c r="O101" s="239" t="e">
        <f t="shared" si="2"/>
        <v>#N/A</v>
      </c>
      <c r="P101" s="553"/>
      <c r="Q101" s="34"/>
      <c r="R101" s="7"/>
      <c r="S101" s="7"/>
      <c r="T101" s="7"/>
      <c r="U101" s="7"/>
      <c r="V101" s="7"/>
      <c r="W101" s="7"/>
      <c r="X101" s="7"/>
      <c r="Y101" s="7"/>
      <c r="Z101" s="35"/>
      <c r="AA101" s="7"/>
      <c r="AB101" s="28"/>
      <c r="AC101" s="28"/>
      <c r="AD101" s="128">
        <f>$AD$100+$AE$95</f>
        <v>0.4</v>
      </c>
      <c r="AE101" s="77">
        <f>COUNTIFS($Q$3:$AV$3,"&gt;"&amp;$AD$100,$Q$3:$AV$3,"&lt;="&amp;$AD$101)</f>
        <v>0</v>
      </c>
      <c r="AF101" s="7"/>
      <c r="AG101" s="7"/>
      <c r="AH101" s="7"/>
      <c r="AI101" s="7"/>
      <c r="AJ101" s="7"/>
      <c r="AK101" s="7"/>
      <c r="AL101" s="7"/>
      <c r="AM101" s="35"/>
      <c r="AN101" s="234"/>
      <c r="AO101" s="234"/>
      <c r="AP101" s="234"/>
      <c r="AQ101" s="165"/>
      <c r="AR101" s="165"/>
      <c r="AS101" s="165"/>
      <c r="AT101" s="165"/>
      <c r="AU101" s="165"/>
      <c r="AV101" s="165"/>
      <c r="AW101" s="55"/>
      <c r="AX101" s="55"/>
      <c r="AY101" s="55"/>
      <c r="AZ101" s="55"/>
      <c r="BA101" s="55"/>
      <c r="BB101" s="55"/>
      <c r="BC101" s="55"/>
      <c r="BD101" s="66"/>
      <c r="BE101" s="66"/>
    </row>
    <row r="102" spans="8:57" ht="17.25" customHeight="1" x14ac:dyDescent="0.3">
      <c r="H102" s="256" t="str">
        <f>$AN$2</f>
        <v>Trial 24</v>
      </c>
      <c r="I102" s="541"/>
      <c r="J102" s="238" t="e">
        <f>IF($AN$5="",#N/A,$P$5)</f>
        <v>#N/A</v>
      </c>
      <c r="K102" s="222" t="e">
        <f>IF($AN$5="",#N/A,$AN$5)</f>
        <v>#N/A</v>
      </c>
      <c r="L102" s="16" t="e">
        <f>($AL$19*$J$102)+$AP$19</f>
        <v>#N/A</v>
      </c>
      <c r="M102" s="17" t="e">
        <f>IF($K$102="", #N/A,$K$102-$L$102)</f>
        <v>#N/A</v>
      </c>
      <c r="N102" s="61" t="e">
        <f>IF($AN$5="", #N/A,$AW$5)</f>
        <v>#N/A</v>
      </c>
      <c r="O102" s="239" t="e">
        <f t="shared" si="2"/>
        <v>#N/A</v>
      </c>
      <c r="P102" s="553"/>
      <c r="Q102" s="34"/>
      <c r="R102" s="7"/>
      <c r="S102" s="7"/>
      <c r="T102" s="7"/>
      <c r="U102" s="7"/>
      <c r="V102" s="7"/>
      <c r="W102" s="7"/>
      <c r="X102" s="7"/>
      <c r="Y102" s="7"/>
      <c r="Z102" s="35"/>
      <c r="AA102" s="7"/>
      <c r="AB102" s="7"/>
      <c r="AC102" s="7"/>
      <c r="AD102" s="128">
        <f>$AD$101+$AE$95</f>
        <v>0.5</v>
      </c>
      <c r="AE102" s="77">
        <f>COUNTIFS($Q$3:$AV$3,"&gt;"&amp;$AD$101,$Q$3:$AV$3,"&lt;="&amp;$AD$102)</f>
        <v>0</v>
      </c>
      <c r="AF102" s="7"/>
      <c r="AG102" s="7"/>
      <c r="AH102" s="7"/>
      <c r="AI102" s="7"/>
      <c r="AJ102" s="7"/>
      <c r="AK102" s="7"/>
      <c r="AL102" s="7"/>
      <c r="AM102" s="35"/>
      <c r="AN102" s="234"/>
      <c r="AO102" s="234"/>
      <c r="AP102" s="234"/>
      <c r="AQ102" s="165"/>
      <c r="AR102" s="165"/>
      <c r="AS102" s="165"/>
      <c r="AT102" s="165"/>
      <c r="AU102" s="165"/>
      <c r="AV102" s="165"/>
      <c r="AW102" s="55"/>
      <c r="AX102" s="55"/>
      <c r="AY102" s="55"/>
      <c r="AZ102" s="55"/>
      <c r="BA102" s="55"/>
      <c r="BB102" s="55"/>
      <c r="BC102" s="55"/>
      <c r="BD102" s="66"/>
      <c r="BE102" s="66"/>
    </row>
    <row r="103" spans="8:57" ht="17.25" customHeight="1" x14ac:dyDescent="0.3">
      <c r="H103" s="257" t="str">
        <f>$AO$2</f>
        <v>Trial 25</v>
      </c>
      <c r="I103" s="541"/>
      <c r="J103" s="238" t="e">
        <f>IF($AO$5="",#N/A,$P$5)</f>
        <v>#N/A</v>
      </c>
      <c r="K103" s="222" t="e">
        <f>IF($AO$5="",#N/A,$AO$5)</f>
        <v>#N/A</v>
      </c>
      <c r="L103" s="16" t="e">
        <f>($AL$19*$J$103)+$AP$19</f>
        <v>#N/A</v>
      </c>
      <c r="M103" s="17" t="e">
        <f>IF($K$103="", #N/A,$K$103-$L$103)</f>
        <v>#N/A</v>
      </c>
      <c r="N103" s="61" t="e">
        <f>IF($AO$5="", #N/A,$AW$5)</f>
        <v>#N/A</v>
      </c>
      <c r="O103" s="239" t="e">
        <f t="shared" si="2"/>
        <v>#N/A</v>
      </c>
      <c r="P103" s="553"/>
      <c r="Q103" s="34"/>
      <c r="R103" s="7"/>
      <c r="S103" s="7"/>
      <c r="T103" s="7"/>
      <c r="U103" s="7"/>
      <c r="V103" s="7"/>
      <c r="W103" s="7"/>
      <c r="X103" s="7"/>
      <c r="Y103" s="7"/>
      <c r="Z103" s="35"/>
      <c r="AA103" s="7"/>
      <c r="AB103" s="7"/>
      <c r="AC103" s="7"/>
      <c r="AD103" s="129">
        <f>$AD$102+$AE$95</f>
        <v>0.6</v>
      </c>
      <c r="AE103" s="86">
        <f>COUNTIFS($Q$3:$AV$3,"&gt;"&amp;$AD$102,$Q$3:$AV$3,"&lt;="&amp;$AD$103)</f>
        <v>0</v>
      </c>
      <c r="AF103" s="7"/>
      <c r="AG103" s="7"/>
      <c r="AH103" s="7"/>
      <c r="AI103" s="7"/>
      <c r="AJ103" s="7"/>
      <c r="AK103" s="7"/>
      <c r="AL103" s="7"/>
      <c r="AM103" s="35"/>
      <c r="AN103" s="234"/>
      <c r="AO103" s="234"/>
      <c r="AP103" s="234"/>
      <c r="AQ103" s="165"/>
      <c r="AR103" s="165"/>
      <c r="AS103" s="165"/>
      <c r="AT103" s="165"/>
      <c r="AU103" s="165"/>
      <c r="AV103" s="165"/>
      <c r="AW103" s="55"/>
      <c r="AX103" s="55"/>
      <c r="AY103" s="55"/>
      <c r="AZ103" s="55"/>
      <c r="BA103" s="55"/>
      <c r="BB103" s="55"/>
      <c r="BC103" s="55"/>
      <c r="BD103" s="66"/>
      <c r="BE103" s="66"/>
    </row>
    <row r="104" spans="8:57" ht="17.25" customHeight="1" x14ac:dyDescent="0.3">
      <c r="H104" s="256" t="str">
        <f>$AP$2</f>
        <v>Trial 26</v>
      </c>
      <c r="I104" s="541"/>
      <c r="J104" s="238" t="e">
        <f>IF($AP$5="",#N/A,$P$5)</f>
        <v>#N/A</v>
      </c>
      <c r="K104" s="222" t="e">
        <f>IF($AP$5="",#N/A,$AP$5)</f>
        <v>#N/A</v>
      </c>
      <c r="L104" s="16" t="e">
        <f>($AL$19*$J$104)+$AP$19</f>
        <v>#N/A</v>
      </c>
      <c r="M104" s="17" t="e">
        <f>IF($K$104="", #N/A,$K$104-$L$104)</f>
        <v>#N/A</v>
      </c>
      <c r="N104" s="61" t="e">
        <f>IF($AP$5="", #N/A,$AW$5)</f>
        <v>#N/A</v>
      </c>
      <c r="O104" s="239" t="e">
        <f t="shared" si="2"/>
        <v>#N/A</v>
      </c>
      <c r="P104" s="553"/>
      <c r="Q104" s="34"/>
      <c r="R104" s="7"/>
      <c r="S104" s="7"/>
      <c r="T104" s="7"/>
      <c r="U104" s="7"/>
      <c r="V104" s="7"/>
      <c r="W104" s="7"/>
      <c r="X104" s="7"/>
      <c r="Y104" s="7"/>
      <c r="Z104" s="35"/>
      <c r="AA104" s="7"/>
      <c r="AB104" s="7"/>
      <c r="AC104" s="7"/>
      <c r="AD104" s="129">
        <f>$AD$103+$AE$95</f>
        <v>0.7</v>
      </c>
      <c r="AE104" s="86">
        <f>COUNTIFS($Q$3:$AV$3,"&gt;"&amp;$AD$103,$Q$3:$AV$3,"&lt;="&amp;$AD$104)</f>
        <v>0</v>
      </c>
      <c r="AF104" s="7"/>
      <c r="AG104" s="7"/>
      <c r="AH104" s="7"/>
      <c r="AI104" s="7"/>
      <c r="AJ104" s="7"/>
      <c r="AK104" s="7"/>
      <c r="AL104" s="7"/>
      <c r="AM104" s="35"/>
      <c r="AN104" s="234"/>
      <c r="AO104" s="234"/>
      <c r="AP104" s="234"/>
      <c r="AQ104" s="165"/>
      <c r="AR104" s="165"/>
      <c r="AS104" s="165"/>
      <c r="AT104" s="165"/>
      <c r="AU104" s="165"/>
      <c r="AV104" s="165"/>
      <c r="AW104" s="55"/>
      <c r="AX104" s="55"/>
      <c r="AY104" s="55"/>
      <c r="AZ104" s="55"/>
      <c r="BA104" s="55"/>
      <c r="BB104" s="55"/>
      <c r="BC104" s="55"/>
      <c r="BD104" s="66"/>
      <c r="BE104" s="66"/>
    </row>
    <row r="105" spans="8:57" ht="17.25" customHeight="1" x14ac:dyDescent="0.3">
      <c r="H105" s="257" t="str">
        <f>$AQ$2</f>
        <v>Trial 27</v>
      </c>
      <c r="I105" s="541"/>
      <c r="J105" s="238" t="e">
        <f>IF($AQ$5="",#N/A,$P$5)</f>
        <v>#N/A</v>
      </c>
      <c r="K105" s="222" t="e">
        <f>IF($AQ$5="",#N/A,$AQ$5)</f>
        <v>#N/A</v>
      </c>
      <c r="L105" s="16" t="e">
        <f>($AL$19*$J$105)+$AP$19</f>
        <v>#N/A</v>
      </c>
      <c r="M105" s="17" t="e">
        <f>IF($K$105="", #N/A,$K$105-$L$105)</f>
        <v>#N/A</v>
      </c>
      <c r="N105" s="61" t="e">
        <f>IF($AQ$5="", #N/A,$AW$5)</f>
        <v>#N/A</v>
      </c>
      <c r="O105" s="239" t="e">
        <f t="shared" si="2"/>
        <v>#N/A</v>
      </c>
      <c r="P105" s="553"/>
      <c r="Q105" s="34"/>
      <c r="R105" s="7"/>
      <c r="S105" s="7"/>
      <c r="T105" s="7"/>
      <c r="U105" s="7"/>
      <c r="V105" s="7"/>
      <c r="W105" s="7"/>
      <c r="X105" s="7"/>
      <c r="Y105" s="7"/>
      <c r="Z105" s="35"/>
      <c r="AA105" s="7"/>
      <c r="AB105" s="7"/>
      <c r="AC105" s="7"/>
      <c r="AD105" s="129">
        <f>$AD$104+$AE$95</f>
        <v>0.79999999999999993</v>
      </c>
      <c r="AE105" s="86">
        <f>COUNTIFS($Q$3:$AV$3,"&gt;"&amp;$AD$104,$Q$3:$AV$3,"&lt;="&amp;$AD$105)</f>
        <v>0</v>
      </c>
      <c r="AF105" s="7"/>
      <c r="AG105" s="7"/>
      <c r="AH105" s="7"/>
      <c r="AI105" s="7"/>
      <c r="AJ105" s="7"/>
      <c r="AK105" s="7"/>
      <c r="AL105" s="7"/>
      <c r="AM105" s="35"/>
      <c r="AN105" s="234"/>
      <c r="AO105" s="234"/>
      <c r="AP105" s="234"/>
      <c r="AQ105" s="165"/>
      <c r="AR105" s="165"/>
      <c r="AS105" s="165"/>
      <c r="AT105" s="165"/>
      <c r="AU105" s="165"/>
      <c r="AV105" s="165"/>
      <c r="AW105" s="55"/>
      <c r="AX105" s="55"/>
      <c r="AY105" s="55"/>
      <c r="AZ105" s="55"/>
      <c r="BA105" s="55"/>
      <c r="BB105" s="55"/>
      <c r="BC105" s="55"/>
      <c r="BD105" s="66"/>
      <c r="BE105" s="66"/>
    </row>
    <row r="106" spans="8:57" ht="17.25" customHeight="1" x14ac:dyDescent="0.3">
      <c r="H106" s="256" t="str">
        <f>$AR$2</f>
        <v>Trial 28</v>
      </c>
      <c r="I106" s="541"/>
      <c r="J106" s="238" t="e">
        <f>IF($AR$5="",#N/A,$P$5)</f>
        <v>#N/A</v>
      </c>
      <c r="K106" s="222" t="e">
        <f>IF($AR$5="",#N/A,$AR$5)</f>
        <v>#N/A</v>
      </c>
      <c r="L106" s="16" t="e">
        <f>($AL$19*$J$106)+$AP$19</f>
        <v>#N/A</v>
      </c>
      <c r="M106" s="17" t="e">
        <f>IF($K$106="", #N/A,$K$106-$L$106)</f>
        <v>#N/A</v>
      </c>
      <c r="N106" s="61" t="e">
        <f>IF($AR$5="", #N/A,$AW$5)</f>
        <v>#N/A</v>
      </c>
      <c r="O106" s="239" t="e">
        <f t="shared" si="2"/>
        <v>#N/A</v>
      </c>
      <c r="P106" s="553"/>
      <c r="Q106" s="34"/>
      <c r="R106" s="7"/>
      <c r="S106" s="7"/>
      <c r="T106" s="7"/>
      <c r="U106" s="7"/>
      <c r="V106" s="7"/>
      <c r="W106" s="7"/>
      <c r="X106" s="7"/>
      <c r="Y106" s="7"/>
      <c r="Z106" s="35"/>
      <c r="AA106" s="7"/>
      <c r="AB106" s="7"/>
      <c r="AC106" s="7"/>
      <c r="AD106" s="129">
        <f>$AD$105+$AE$95</f>
        <v>0.89999999999999991</v>
      </c>
      <c r="AE106" s="86">
        <f>COUNTIFS($Q$3:$AV$3,"&gt;"&amp;$AD$105,$Q$3:$AV$3,"&lt;="&amp;$AD$106)</f>
        <v>0</v>
      </c>
      <c r="AF106" s="7"/>
      <c r="AG106" s="7"/>
      <c r="AH106" s="7"/>
      <c r="AI106" s="7"/>
      <c r="AJ106" s="7"/>
      <c r="AK106" s="7"/>
      <c r="AL106" s="7"/>
      <c r="AM106" s="35"/>
      <c r="AN106" s="234"/>
      <c r="AO106" s="234"/>
      <c r="AP106" s="234"/>
      <c r="AQ106" s="165"/>
      <c r="AR106" s="165"/>
      <c r="AS106" s="165"/>
      <c r="AT106" s="165"/>
      <c r="AU106" s="165"/>
      <c r="AV106" s="165"/>
      <c r="AW106" s="55"/>
      <c r="AX106" s="55"/>
      <c r="AY106" s="55"/>
      <c r="AZ106" s="55"/>
      <c r="BA106" s="55"/>
      <c r="BB106" s="55"/>
      <c r="BC106" s="55"/>
      <c r="BD106" s="66"/>
      <c r="BE106" s="66"/>
    </row>
    <row r="107" spans="8:57" ht="17.25" customHeight="1" thickBot="1" x14ac:dyDescent="0.35">
      <c r="H107" s="257" t="str">
        <f>$AS$2</f>
        <v>Trial 29</v>
      </c>
      <c r="I107" s="541"/>
      <c r="J107" s="238" t="e">
        <f>IF($AS$5="",#N/A,$P$5)</f>
        <v>#N/A</v>
      </c>
      <c r="K107" s="222" t="e">
        <f>IF($AS$5="",#N/A,$AS$5)</f>
        <v>#N/A</v>
      </c>
      <c r="L107" s="16" t="e">
        <f>($AL$19*$J$107)+$AP$19</f>
        <v>#N/A</v>
      </c>
      <c r="M107" s="17" t="e">
        <f>IF($K$107="", #N/A,$K$107-$L$107)</f>
        <v>#N/A</v>
      </c>
      <c r="N107" s="61" t="e">
        <f>IF($AS$5="", #N/A,$AW$5)</f>
        <v>#N/A</v>
      </c>
      <c r="O107" s="239" t="e">
        <f t="shared" si="2"/>
        <v>#N/A</v>
      </c>
      <c r="P107" s="553"/>
      <c r="Q107" s="34"/>
      <c r="R107" s="7"/>
      <c r="S107" s="7"/>
      <c r="T107" s="7"/>
      <c r="U107" s="7"/>
      <c r="V107" s="7"/>
      <c r="W107" s="7"/>
      <c r="X107" s="7"/>
      <c r="Y107" s="7"/>
      <c r="Z107" s="35"/>
      <c r="AA107" s="7"/>
      <c r="AB107" s="7"/>
      <c r="AC107" s="7"/>
      <c r="AD107" s="130">
        <f>$AD$106+$AE$95</f>
        <v>0.99999999999999989</v>
      </c>
      <c r="AE107" s="87">
        <f>COUNTIFS($Q$3:$AV$3,"&gt;"&amp;$AD$106)</f>
        <v>0</v>
      </c>
      <c r="AF107" s="7"/>
      <c r="AG107" s="7"/>
      <c r="AH107" s="7"/>
      <c r="AI107" s="7"/>
      <c r="AJ107" s="7"/>
      <c r="AK107" s="7"/>
      <c r="AL107" s="7"/>
      <c r="AM107" s="35"/>
      <c r="AN107" s="234"/>
      <c r="AO107" s="234"/>
      <c r="AP107" s="234"/>
      <c r="AQ107" s="165"/>
      <c r="AR107" s="165"/>
      <c r="AS107" s="165"/>
      <c r="AT107" s="165"/>
      <c r="AU107" s="165"/>
      <c r="AV107" s="165"/>
      <c r="AW107" s="55"/>
      <c r="AX107" s="55"/>
      <c r="AY107" s="55"/>
      <c r="AZ107" s="55"/>
      <c r="BA107" s="55"/>
      <c r="BB107" s="55"/>
      <c r="BC107" s="55"/>
      <c r="BD107" s="66"/>
      <c r="BE107" s="66"/>
    </row>
    <row r="108" spans="8:57" ht="17.25" customHeight="1" x14ac:dyDescent="0.3">
      <c r="H108" s="256" t="str">
        <f>$AT$2</f>
        <v>Trial 30</v>
      </c>
      <c r="I108" s="541"/>
      <c r="J108" s="238" t="e">
        <f>IF($AT$5="",#N/A,$P$5)</f>
        <v>#N/A</v>
      </c>
      <c r="K108" s="222" t="e">
        <f>IF($AT$5="",#N/A,$AT$5)</f>
        <v>#N/A</v>
      </c>
      <c r="L108" s="16" t="e">
        <f>($AL$19*$J$108)+$AP$19</f>
        <v>#N/A</v>
      </c>
      <c r="M108" s="17" t="e">
        <f>IF($K$108="", #N/A,$K$108-$L$108)</f>
        <v>#N/A</v>
      </c>
      <c r="N108" s="61" t="e">
        <f>IF($AT$5="", #N/A,$AW$5)</f>
        <v>#N/A</v>
      </c>
      <c r="O108" s="239" t="e">
        <f t="shared" si="2"/>
        <v>#N/A</v>
      </c>
      <c r="P108" s="553"/>
      <c r="Q108" s="34"/>
      <c r="R108" s="7"/>
      <c r="S108" s="7"/>
      <c r="T108" s="7"/>
      <c r="U108" s="7"/>
      <c r="V108" s="7"/>
      <c r="W108" s="7"/>
      <c r="X108" s="7"/>
      <c r="Y108" s="7"/>
      <c r="Z108" s="35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35"/>
      <c r="AN108" s="234"/>
      <c r="AO108" s="234"/>
      <c r="AP108" s="234"/>
      <c r="AQ108" s="165"/>
      <c r="AR108" s="165"/>
      <c r="AS108" s="165"/>
      <c r="AT108" s="165"/>
      <c r="AU108" s="165"/>
      <c r="AV108" s="165"/>
      <c r="AW108" s="55"/>
      <c r="AX108" s="55"/>
      <c r="AY108" s="55"/>
      <c r="AZ108" s="55"/>
      <c r="BA108" s="55"/>
      <c r="BB108" s="55"/>
      <c r="BC108" s="55"/>
      <c r="BD108" s="66"/>
      <c r="BE108" s="66"/>
    </row>
    <row r="109" spans="8:57" ht="17.25" customHeight="1" x14ac:dyDescent="0.3">
      <c r="H109" s="257" t="str">
        <f>$AU$2</f>
        <v>Trial 31</v>
      </c>
      <c r="I109" s="541"/>
      <c r="J109" s="238" t="e">
        <f>IF($AU$5="",#N/A,$P$5)</f>
        <v>#N/A</v>
      </c>
      <c r="K109" s="222" t="e">
        <f>IF($AU$5="",#N/A,$AU$5)</f>
        <v>#N/A</v>
      </c>
      <c r="L109" s="16" t="e">
        <f>($AL$19*$J$109)+$AP$19</f>
        <v>#N/A</v>
      </c>
      <c r="M109" s="17" t="e">
        <f>IF($K$109="", #N/A,$K$109-$L$109)</f>
        <v>#N/A</v>
      </c>
      <c r="N109" s="61" t="e">
        <f>IF($AU$5="", #N/A,$AW$5)</f>
        <v>#N/A</v>
      </c>
      <c r="O109" s="239" t="e">
        <f t="shared" si="2"/>
        <v>#N/A</v>
      </c>
      <c r="P109" s="553"/>
      <c r="Q109" s="34"/>
      <c r="R109" s="7"/>
      <c r="S109" s="7"/>
      <c r="T109" s="7"/>
      <c r="U109" s="7"/>
      <c r="V109" s="7"/>
      <c r="W109" s="7"/>
      <c r="X109" s="7"/>
      <c r="Y109" s="7"/>
      <c r="Z109" s="35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35"/>
      <c r="AN109" s="234"/>
      <c r="AO109" s="234"/>
      <c r="AP109" s="234"/>
      <c r="AQ109" s="165"/>
      <c r="AR109" s="165"/>
      <c r="AS109" s="165"/>
      <c r="AT109" s="165"/>
      <c r="AU109" s="165"/>
      <c r="AV109" s="165"/>
      <c r="AW109" s="55"/>
      <c r="AX109" s="55"/>
      <c r="AY109" s="55"/>
      <c r="AZ109" s="55"/>
      <c r="BA109" s="55"/>
      <c r="BB109" s="55"/>
      <c r="BC109" s="55"/>
      <c r="BD109" s="66"/>
      <c r="BE109" s="66"/>
    </row>
    <row r="110" spans="8:57" ht="17.25" customHeight="1" thickBot="1" x14ac:dyDescent="0.35">
      <c r="H110" s="258" t="str">
        <f>$AV$2</f>
        <v>Trial 32</v>
      </c>
      <c r="I110" s="542"/>
      <c r="J110" s="259" t="e">
        <f>IF($AV$5="",#N/A,$P$5)</f>
        <v>#N/A</v>
      </c>
      <c r="K110" s="260" t="e">
        <f>IF($AV$5="",#N/A,$AV$5)</f>
        <v>#N/A</v>
      </c>
      <c r="L110" s="261" t="e">
        <f>($AL$19*$J$110)+$AP$19</f>
        <v>#N/A</v>
      </c>
      <c r="M110" s="262" t="e">
        <f>IF($K$110="", #N/A,$K$110-$L$110)</f>
        <v>#N/A</v>
      </c>
      <c r="N110" s="263" t="e">
        <f>IF($AV$5="", #N/A,$AW$5)</f>
        <v>#N/A</v>
      </c>
      <c r="O110" s="264" t="e">
        <f t="shared" si="2"/>
        <v>#N/A</v>
      </c>
      <c r="P110" s="553"/>
      <c r="Q110" s="34"/>
      <c r="R110" s="7"/>
      <c r="S110" s="7"/>
      <c r="T110" s="7"/>
      <c r="U110" s="7"/>
      <c r="V110" s="7"/>
      <c r="W110" s="7"/>
      <c r="X110" s="7"/>
      <c r="Y110" s="7"/>
      <c r="Z110" s="35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35"/>
      <c r="AN110" s="234"/>
      <c r="AO110" s="234"/>
      <c r="AP110" s="234"/>
      <c r="AQ110" s="165"/>
      <c r="AR110" s="165"/>
      <c r="AS110" s="165"/>
      <c r="AT110" s="165"/>
      <c r="AU110" s="165"/>
      <c r="AV110" s="165"/>
      <c r="AW110" s="55"/>
      <c r="AX110" s="55"/>
      <c r="AY110" s="55"/>
      <c r="AZ110" s="55"/>
      <c r="BA110" s="55"/>
      <c r="BB110" s="55"/>
      <c r="BC110" s="55"/>
      <c r="BD110" s="66"/>
      <c r="BE110" s="66"/>
    </row>
    <row r="111" spans="8:57" ht="17.25" customHeight="1" thickBot="1" x14ac:dyDescent="0.35">
      <c r="H111" s="209" t="str">
        <f>$Q$2</f>
        <v>Trial 1</v>
      </c>
      <c r="I111" s="549" t="str">
        <f>P6</f>
        <v>Experiment Group 3</v>
      </c>
      <c r="J111" s="247" t="e">
        <f>IF($Q$6="",#N/A,$P$6)</f>
        <v>#N/A</v>
      </c>
      <c r="K111" s="223" t="e">
        <f>IF($Q$6="",#N/A,$Q$6)</f>
        <v>#N/A</v>
      </c>
      <c r="L111" s="18" t="e">
        <f>($AL$19*$J$111)+$AP$19</f>
        <v>#N/A</v>
      </c>
      <c r="M111" s="19" t="e">
        <f>IF($K$111="", #N/A,$K$111-$L$111)</f>
        <v>#N/A</v>
      </c>
      <c r="N111" s="62" t="e">
        <f>IF($Q$6="", #N/A,$AW$6)</f>
        <v>#N/A</v>
      </c>
      <c r="O111" s="210" t="e">
        <f>IF($AX$6="",#N/A,$AX$6)</f>
        <v>#N/A</v>
      </c>
      <c r="P111" s="553"/>
      <c r="Q111" s="34"/>
      <c r="R111" s="7"/>
      <c r="S111" s="7"/>
      <c r="T111" s="7"/>
      <c r="U111" s="7"/>
      <c r="V111" s="7"/>
      <c r="W111" s="7"/>
      <c r="X111" s="7"/>
      <c r="Y111" s="7"/>
      <c r="Z111" s="35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35"/>
      <c r="AN111" s="234"/>
      <c r="AO111" s="234"/>
      <c r="AP111" s="234"/>
      <c r="AQ111" s="165"/>
      <c r="AR111" s="165"/>
      <c r="AS111" s="165"/>
      <c r="AT111" s="165"/>
      <c r="AU111" s="165"/>
      <c r="AV111" s="165"/>
      <c r="AW111" s="55"/>
      <c r="AX111" s="55"/>
      <c r="AY111" s="55"/>
      <c r="AZ111" s="55"/>
      <c r="BA111" s="55"/>
      <c r="BB111" s="55"/>
      <c r="BC111" s="55"/>
      <c r="BD111" s="66"/>
      <c r="BE111" s="66"/>
    </row>
    <row r="112" spans="8:57" ht="17.25" customHeight="1" thickBot="1" x14ac:dyDescent="0.35">
      <c r="H112" s="211" t="str">
        <f>$R$2</f>
        <v>Trial 2</v>
      </c>
      <c r="I112" s="550"/>
      <c r="J112" s="246" t="e">
        <f>IF($R$6="",#N/A,$P$6)</f>
        <v>#N/A</v>
      </c>
      <c r="K112" s="224" t="e">
        <f>IF($R$6="",#N/A,$R$6)</f>
        <v>#N/A</v>
      </c>
      <c r="L112" s="20" t="e">
        <f>($AL$19*$J$112)+$AP$19</f>
        <v>#N/A</v>
      </c>
      <c r="M112" s="21" t="e">
        <f>IF($K$112="", #N/A,$K$112-$L$112)</f>
        <v>#N/A</v>
      </c>
      <c r="N112" s="63" t="e">
        <f>IF($R$6="", #N/A,$AW$6)</f>
        <v>#N/A</v>
      </c>
      <c r="O112" s="210" t="e">
        <f t="shared" ref="O112:O142" si="3">IF($AX$6="",#N/A,$AX$6)</f>
        <v>#N/A</v>
      </c>
      <c r="P112" s="553"/>
      <c r="Q112" s="34"/>
      <c r="R112" s="7"/>
      <c r="S112" s="7"/>
      <c r="T112" s="7"/>
      <c r="U112" s="7"/>
      <c r="V112" s="7"/>
      <c r="W112" s="7"/>
      <c r="X112" s="7"/>
      <c r="Y112" s="7"/>
      <c r="Z112" s="35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35"/>
      <c r="AN112" s="234"/>
      <c r="AO112" s="234"/>
      <c r="AP112" s="234"/>
      <c r="AQ112" s="165"/>
      <c r="AR112" s="165"/>
      <c r="AS112" s="165"/>
      <c r="AT112" s="165"/>
      <c r="AU112" s="165"/>
      <c r="AV112" s="165"/>
      <c r="AW112" s="55"/>
      <c r="AX112" s="55"/>
      <c r="AY112" s="55"/>
      <c r="AZ112" s="55"/>
      <c r="BA112" s="55"/>
      <c r="BB112" s="55"/>
      <c r="BC112" s="55"/>
      <c r="BD112" s="66"/>
      <c r="BE112" s="66"/>
    </row>
    <row r="113" spans="8:57" ht="17.25" customHeight="1" thickBot="1" x14ac:dyDescent="0.35">
      <c r="H113" s="212" t="str">
        <f>$S$2</f>
        <v>Trial 3</v>
      </c>
      <c r="I113" s="550"/>
      <c r="J113" s="246" t="e">
        <f>IF($S$6="",#N/A,$P$6)</f>
        <v>#N/A</v>
      </c>
      <c r="K113" s="224" t="e">
        <f>IF($S$6="",#N/A,$S$6)</f>
        <v>#N/A</v>
      </c>
      <c r="L113" s="20" t="e">
        <f>($AL$19*$J$113)+$AP$19</f>
        <v>#N/A</v>
      </c>
      <c r="M113" s="21" t="e">
        <f>IF($K$113="", #N/A,$K$113-$L$113)</f>
        <v>#N/A</v>
      </c>
      <c r="N113" s="63" t="e">
        <f>IF($S$6="", #N/A,$AW$6)</f>
        <v>#N/A</v>
      </c>
      <c r="O113" s="210" t="e">
        <f t="shared" si="3"/>
        <v>#N/A</v>
      </c>
      <c r="P113" s="598"/>
      <c r="Q113" s="36"/>
      <c r="R113" s="27"/>
      <c r="S113" s="27"/>
      <c r="T113" s="27"/>
      <c r="U113" s="27"/>
      <c r="V113" s="27"/>
      <c r="W113" s="27"/>
      <c r="X113" s="27"/>
      <c r="Y113" s="27"/>
      <c r="Z113" s="3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37"/>
      <c r="AN113" s="234"/>
      <c r="AO113" s="234"/>
      <c r="AP113" s="234"/>
      <c r="AQ113" s="165"/>
      <c r="AR113" s="165"/>
      <c r="AS113" s="165"/>
      <c r="AT113" s="165"/>
      <c r="AU113" s="165"/>
      <c r="AV113" s="165"/>
      <c r="AW113" s="55"/>
      <c r="AX113" s="55"/>
      <c r="AY113" s="55"/>
      <c r="AZ113" s="55"/>
      <c r="BA113" s="55"/>
      <c r="BB113" s="55"/>
      <c r="BC113" s="55"/>
      <c r="BD113" s="66"/>
      <c r="BE113" s="66"/>
    </row>
    <row r="114" spans="8:57" ht="17.25" customHeight="1" thickBot="1" x14ac:dyDescent="0.35">
      <c r="H114" s="211" t="str">
        <f>$T$2</f>
        <v>Trial 4</v>
      </c>
      <c r="I114" s="550"/>
      <c r="J114" s="246" t="e">
        <f>IF($T$6="",#N/A,$P$6)</f>
        <v>#N/A</v>
      </c>
      <c r="K114" s="224" t="e">
        <f>IF($T$6="",#N/A,$T$6)</f>
        <v>#N/A</v>
      </c>
      <c r="L114" s="20" t="e">
        <f>($AL$19*$J$114)+$AP$19</f>
        <v>#N/A</v>
      </c>
      <c r="M114" s="21" t="e">
        <f>IF($K$114="", #N/A,$K$114-$L$114)</f>
        <v>#N/A</v>
      </c>
      <c r="N114" s="63" t="e">
        <f>IF($T$6="", #N/A,$AW$6)</f>
        <v>#N/A</v>
      </c>
      <c r="O114" s="210" t="e">
        <f t="shared" si="3"/>
        <v>#N/A</v>
      </c>
      <c r="P114" s="615" t="s">
        <v>75</v>
      </c>
      <c r="Q114" s="618" t="s">
        <v>58</v>
      </c>
      <c r="R114" s="619"/>
      <c r="S114" s="619"/>
      <c r="T114" s="311"/>
      <c r="U114" s="312" t="s">
        <v>63</v>
      </c>
      <c r="V114" s="312" t="s">
        <v>62</v>
      </c>
      <c r="W114" s="312" t="s">
        <v>64</v>
      </c>
      <c r="X114" s="311"/>
      <c r="Y114" s="317" t="s">
        <v>59</v>
      </c>
      <c r="Z114" s="353" t="s">
        <v>60</v>
      </c>
      <c r="AA114" s="311"/>
      <c r="AB114" s="311"/>
      <c r="AC114" s="311"/>
      <c r="AD114" s="25"/>
      <c r="AE114" s="25"/>
      <c r="AF114" s="25"/>
      <c r="AG114" s="25"/>
      <c r="AH114" s="25"/>
      <c r="AI114" s="25"/>
      <c r="AJ114" s="25"/>
      <c r="AK114" s="25"/>
      <c r="AL114" s="25"/>
      <c r="AM114" s="39"/>
      <c r="AN114" s="234"/>
      <c r="AO114" s="234"/>
      <c r="AP114" s="234"/>
      <c r="AQ114" s="165"/>
      <c r="AR114" s="165"/>
      <c r="AS114" s="165"/>
      <c r="AT114" s="165"/>
      <c r="AU114" s="165"/>
      <c r="AV114" s="165"/>
      <c r="AW114" s="55"/>
      <c r="AX114" s="55"/>
      <c r="AY114" s="55"/>
      <c r="AZ114" s="55"/>
      <c r="BA114" s="55"/>
      <c r="BB114" s="55"/>
      <c r="BC114" s="55"/>
      <c r="BD114" s="66"/>
      <c r="BE114" s="66"/>
    </row>
    <row r="115" spans="8:57" ht="17.25" customHeight="1" thickBot="1" x14ac:dyDescent="0.35">
      <c r="H115" s="212" t="str">
        <f>$U$2</f>
        <v>Trial 5</v>
      </c>
      <c r="I115" s="550"/>
      <c r="J115" s="246" t="e">
        <f>IF($U$6="",#N/A,$P$6)</f>
        <v>#N/A</v>
      </c>
      <c r="K115" s="224" t="e">
        <f>IF($U$6="",#N/A,$U$6)</f>
        <v>#N/A</v>
      </c>
      <c r="L115" s="20" t="e">
        <f>($AL$19*$J$115)+$AP$19</f>
        <v>#N/A</v>
      </c>
      <c r="M115" s="21" t="e">
        <f>IF($K$115="", #N/A,$K$115-$L$115)</f>
        <v>#N/A</v>
      </c>
      <c r="N115" s="63" t="e">
        <f>IF($U$6="", #N/A,$AW$6)</f>
        <v>#N/A</v>
      </c>
      <c r="O115" s="210" t="e">
        <f t="shared" si="3"/>
        <v>#N/A</v>
      </c>
      <c r="P115" s="616"/>
      <c r="Q115" s="613" t="e">
        <f>$AY$4</f>
        <v>#DIV/0!</v>
      </c>
      <c r="R115" s="614"/>
      <c r="S115" s="614"/>
      <c r="T115" s="7"/>
      <c r="U115" s="314">
        <f>MIN($Q$4:$AV$4)</f>
        <v>0</v>
      </c>
      <c r="V115" s="314">
        <f>MAX($Q$4:$AV$4)</f>
        <v>0</v>
      </c>
      <c r="W115" s="314">
        <f>MAX($Q$4:$AV$4)-MIN($Q$4:$AV$4)</f>
        <v>0</v>
      </c>
      <c r="X115" s="313"/>
      <c r="Y115" s="316" t="e">
        <f>$AW$4</f>
        <v>#DIV/0!</v>
      </c>
      <c r="Z115" s="354" t="e">
        <f>MEDIAN($Q$4:$AV$4)</f>
        <v>#NUM!</v>
      </c>
      <c r="AA115" s="7"/>
      <c r="AB115" s="313"/>
      <c r="AC115" s="7"/>
      <c r="AD115" s="7"/>
      <c r="AE115" s="308"/>
      <c r="AF115" s="67"/>
      <c r="AG115" s="67"/>
      <c r="AH115" s="67"/>
      <c r="AI115" s="67"/>
      <c r="AJ115" s="67"/>
      <c r="AK115" s="67"/>
      <c r="AL115" s="67"/>
      <c r="AM115" s="68"/>
      <c r="AN115" s="234"/>
      <c r="AO115" s="234"/>
      <c r="AP115" s="234"/>
      <c r="AQ115" s="165"/>
      <c r="AR115" s="165"/>
      <c r="AS115" s="165"/>
      <c r="AT115" s="165"/>
      <c r="AU115" s="165"/>
      <c r="AV115" s="165"/>
      <c r="AW115" s="55"/>
      <c r="AX115" s="55"/>
      <c r="AY115" s="55"/>
      <c r="AZ115" s="55"/>
      <c r="BA115" s="55"/>
      <c r="BB115" s="55"/>
      <c r="BC115" s="55"/>
      <c r="BD115" s="66"/>
      <c r="BE115" s="66"/>
    </row>
    <row r="116" spans="8:57" ht="17.25" customHeight="1" thickBot="1" x14ac:dyDescent="0.35">
      <c r="H116" s="211" t="str">
        <f>$V$2</f>
        <v>Trial 6</v>
      </c>
      <c r="I116" s="550"/>
      <c r="J116" s="246" t="e">
        <f>IF($V$6="",#N/A,$P$6)</f>
        <v>#N/A</v>
      </c>
      <c r="K116" s="224" t="e">
        <f>IF($V$6="",#N/A,$V$6)</f>
        <v>#N/A</v>
      </c>
      <c r="L116" s="20" t="e">
        <f>($AL$19*$J$116)+$AP$19</f>
        <v>#N/A</v>
      </c>
      <c r="M116" s="21" t="e">
        <f>IF($K$116="", #N/A,$K$116-$L$116)</f>
        <v>#N/A</v>
      </c>
      <c r="N116" s="63" t="e">
        <f>IF($V$6="", #N/A,$AW$6)</f>
        <v>#N/A</v>
      </c>
      <c r="O116" s="210" t="e">
        <f t="shared" si="3"/>
        <v>#N/A</v>
      </c>
      <c r="P116" s="616"/>
      <c r="Q116" s="34"/>
      <c r="R116" s="7"/>
      <c r="S116" s="7"/>
      <c r="T116" s="7"/>
      <c r="U116" s="7"/>
      <c r="V116" s="7"/>
      <c r="W116" s="7"/>
      <c r="X116" s="7"/>
      <c r="Y116" s="7"/>
      <c r="Z116" s="35"/>
      <c r="AA116" s="7"/>
      <c r="AB116" s="7"/>
      <c r="AC116" s="7"/>
      <c r="AD116" s="7"/>
      <c r="AE116" s="308"/>
      <c r="AF116" s="67"/>
      <c r="AG116" s="67"/>
      <c r="AH116" s="67"/>
      <c r="AI116" s="67"/>
      <c r="AJ116" s="67"/>
      <c r="AK116" s="67"/>
      <c r="AL116" s="67"/>
      <c r="AM116" s="68"/>
      <c r="AN116" s="234"/>
      <c r="AO116" s="234"/>
      <c r="AP116" s="234"/>
      <c r="AQ116" s="165"/>
      <c r="AR116" s="165"/>
      <c r="AS116" s="165"/>
      <c r="AT116" s="165"/>
      <c r="AU116" s="165"/>
      <c r="AV116" s="165"/>
      <c r="AW116" s="55"/>
      <c r="AX116" s="55"/>
      <c r="AY116" s="55"/>
      <c r="AZ116" s="55"/>
      <c r="BA116" s="55"/>
      <c r="BB116" s="55"/>
      <c r="BC116" s="55"/>
      <c r="BD116" s="66"/>
      <c r="BE116" s="66"/>
    </row>
    <row r="117" spans="8:57" ht="17.25" customHeight="1" thickBot="1" x14ac:dyDescent="0.35">
      <c r="H117" s="212" t="str">
        <f>$W$2</f>
        <v>Trial 7</v>
      </c>
      <c r="I117" s="550"/>
      <c r="J117" s="246" t="e">
        <f>IF($W$6="",#N/A,$P$6)</f>
        <v>#N/A</v>
      </c>
      <c r="K117" s="224" t="e">
        <f>IF($W$6="",#N/A,$W$6)</f>
        <v>#N/A</v>
      </c>
      <c r="L117" s="20" t="e">
        <f>($AL$19*$J$117)+$AP$19</f>
        <v>#N/A</v>
      </c>
      <c r="M117" s="21" t="e">
        <f>IF($K$117="", #N/A,$K$117-$L$117)</f>
        <v>#N/A</v>
      </c>
      <c r="N117" s="63" t="e">
        <f>IF($W$6="", #N/A,$AW$6)</f>
        <v>#N/A</v>
      </c>
      <c r="O117" s="210" t="e">
        <f t="shared" si="3"/>
        <v>#N/A</v>
      </c>
      <c r="P117" s="616"/>
      <c r="Q117" s="345" t="s">
        <v>69</v>
      </c>
      <c r="R117" s="315" t="e">
        <f>$V$119-(1.5*$V$121)</f>
        <v>#NUM!</v>
      </c>
      <c r="S117" s="560" t="s">
        <v>78</v>
      </c>
      <c r="T117" s="560"/>
      <c r="U117" s="560"/>
      <c r="V117" s="560"/>
      <c r="W117" s="560"/>
      <c r="X117" s="560"/>
      <c r="Y117" s="315" t="e">
        <f>$V$120+(1.5*$V$121)</f>
        <v>#NUM!</v>
      </c>
      <c r="Z117" s="355" t="s">
        <v>68</v>
      </c>
      <c r="AA117" s="7"/>
      <c r="AB117" s="309" t="s">
        <v>92</v>
      </c>
      <c r="AC117" s="7"/>
      <c r="AD117" s="7"/>
      <c r="AE117" s="308"/>
      <c r="AF117" s="67"/>
      <c r="AG117" s="67"/>
      <c r="AH117" s="67"/>
      <c r="AI117" s="67"/>
      <c r="AJ117" s="67"/>
      <c r="AK117" s="67"/>
      <c r="AL117" s="67"/>
      <c r="AM117" s="68"/>
      <c r="AN117" s="234"/>
      <c r="AO117" s="234"/>
      <c r="AP117" s="234"/>
      <c r="AQ117" s="165"/>
      <c r="AR117" s="165"/>
      <c r="AS117" s="165"/>
      <c r="AT117" s="165"/>
      <c r="AU117" s="165"/>
      <c r="AV117" s="165"/>
      <c r="AW117" s="55"/>
      <c r="AX117" s="55"/>
      <c r="AY117" s="55"/>
      <c r="AZ117" s="55"/>
      <c r="BA117" s="55"/>
      <c r="BB117" s="55"/>
      <c r="BC117" s="55"/>
      <c r="BD117" s="66"/>
      <c r="BE117" s="66"/>
    </row>
    <row r="118" spans="8:57" ht="17.25" customHeight="1" thickBot="1" x14ac:dyDescent="0.35">
      <c r="H118" s="211" t="str">
        <f>$X$2</f>
        <v>Trial 8</v>
      </c>
      <c r="I118" s="550"/>
      <c r="J118" s="246" t="e">
        <f>IF($X$6="",#N/A,$P$6)</f>
        <v>#N/A</v>
      </c>
      <c r="K118" s="224" t="e">
        <f>IF($X$6="",#N/A,$X$6)</f>
        <v>#N/A</v>
      </c>
      <c r="L118" s="20" t="e">
        <f>($AL$19*$J$118)+$AP$19</f>
        <v>#N/A</v>
      </c>
      <c r="M118" s="21" t="e">
        <f>IF($K$118="", #N/A,$K$118-$L$118)</f>
        <v>#N/A</v>
      </c>
      <c r="N118" s="63" t="e">
        <f>IF($X$6="", #N/A,$AW$6)</f>
        <v>#N/A</v>
      </c>
      <c r="O118" s="210" t="e">
        <f t="shared" si="3"/>
        <v>#N/A</v>
      </c>
      <c r="P118" s="616"/>
      <c r="Q118" s="34"/>
      <c r="R118" s="7"/>
      <c r="S118" s="7"/>
      <c r="T118" s="7"/>
      <c r="U118" s="7"/>
      <c r="V118" s="7"/>
      <c r="W118" s="7"/>
      <c r="X118" s="7"/>
      <c r="Y118" s="7"/>
      <c r="Z118" s="35"/>
      <c r="AA118" s="7"/>
      <c r="AB118" s="7"/>
      <c r="AC118" s="7"/>
      <c r="AD118" s="7"/>
      <c r="AE118" s="282"/>
      <c r="AF118" s="7"/>
      <c r="AG118" s="7"/>
      <c r="AH118" s="7"/>
      <c r="AI118" s="7"/>
      <c r="AJ118" s="7"/>
      <c r="AK118" s="7"/>
      <c r="AL118" s="7"/>
      <c r="AM118" s="35"/>
      <c r="AN118" s="234"/>
      <c r="AO118" s="234"/>
      <c r="AP118" s="234"/>
      <c r="AQ118" s="165"/>
      <c r="AR118" s="165"/>
      <c r="AS118" s="165"/>
      <c r="AT118" s="165"/>
      <c r="AU118" s="165"/>
      <c r="AV118" s="165"/>
      <c r="AW118" s="55"/>
      <c r="AX118" s="55"/>
      <c r="AY118" s="55"/>
      <c r="AZ118" s="55"/>
      <c r="BA118" s="55"/>
      <c r="BB118" s="55"/>
      <c r="BC118" s="55"/>
      <c r="BD118" s="66"/>
      <c r="BE118" s="66"/>
    </row>
    <row r="119" spans="8:57" ht="17.25" customHeight="1" thickBot="1" x14ac:dyDescent="0.35">
      <c r="H119" s="212" t="str">
        <f>$Y$2</f>
        <v>Trial 9</v>
      </c>
      <c r="I119" s="550"/>
      <c r="J119" s="246" t="e">
        <f>IF($Y$6="",#N/A,$P$6)</f>
        <v>#N/A</v>
      </c>
      <c r="K119" s="224" t="e">
        <f>IF($Y$6="",#N/A,$Y$6)</f>
        <v>#N/A</v>
      </c>
      <c r="L119" s="20" t="e">
        <f>($AL$19*$J$119)+$AP$19</f>
        <v>#N/A</v>
      </c>
      <c r="M119" s="21" t="e">
        <f>IF($K$119="", #N/A,$K$119-$L$119)</f>
        <v>#N/A</v>
      </c>
      <c r="N119" s="63" t="e">
        <f>IF($Y$6="", #N/A,$AW$6)</f>
        <v>#N/A</v>
      </c>
      <c r="O119" s="210" t="e">
        <f t="shared" si="3"/>
        <v>#N/A</v>
      </c>
      <c r="P119" s="616"/>
      <c r="Q119" s="34"/>
      <c r="R119" s="7"/>
      <c r="S119" s="7"/>
      <c r="T119" s="7"/>
      <c r="U119" s="71" t="s">
        <v>65</v>
      </c>
      <c r="V119" s="72" t="e">
        <f>QUARTILE($Q$4:$AV$4,1)</f>
        <v>#NUM!</v>
      </c>
      <c r="W119" s="7"/>
      <c r="X119" s="7"/>
      <c r="Y119" s="7"/>
      <c r="Z119" s="35"/>
      <c r="AA119" s="7"/>
      <c r="AB119" s="7"/>
      <c r="AC119" s="7"/>
      <c r="AD119" s="7"/>
      <c r="AE119" s="308"/>
      <c r="AF119" s="7"/>
      <c r="AG119" s="7"/>
      <c r="AH119" s="7"/>
      <c r="AI119" s="7"/>
      <c r="AJ119" s="7"/>
      <c r="AK119" s="7"/>
      <c r="AL119" s="7"/>
      <c r="AM119" s="35"/>
      <c r="AN119" s="234"/>
      <c r="AO119" s="234"/>
      <c r="AP119" s="234"/>
      <c r="AQ119" s="165"/>
      <c r="AR119" s="165"/>
      <c r="AS119" s="165"/>
      <c r="AT119" s="165"/>
      <c r="AU119" s="165"/>
      <c r="AV119" s="165"/>
      <c r="AW119" s="55"/>
      <c r="AX119" s="55"/>
      <c r="AY119" s="55"/>
      <c r="AZ119" s="55"/>
      <c r="BA119" s="55"/>
      <c r="BB119" s="55"/>
      <c r="BC119" s="55"/>
      <c r="BD119" s="66"/>
      <c r="BE119" s="66"/>
    </row>
    <row r="120" spans="8:57" ht="17.25" customHeight="1" thickBot="1" x14ac:dyDescent="0.35">
      <c r="H120" s="211" t="str">
        <f>$Z$2</f>
        <v>Trial 10</v>
      </c>
      <c r="I120" s="550"/>
      <c r="J120" s="246" t="e">
        <f>IF($Z$6="",#N/A,$P$6)</f>
        <v>#N/A</v>
      </c>
      <c r="K120" s="224" t="e">
        <f>IF($Z$6="",#N/A,$Z$6)</f>
        <v>#N/A</v>
      </c>
      <c r="L120" s="20" t="e">
        <f>($AL$19*$J$120)+$AP$19</f>
        <v>#N/A</v>
      </c>
      <c r="M120" s="21" t="e">
        <f>IF($K$120="", #N/A,$K$120-$L$120)</f>
        <v>#N/A</v>
      </c>
      <c r="N120" s="63" t="e">
        <f>IF($Z$6="", #N/A,$AW$6)</f>
        <v>#N/A</v>
      </c>
      <c r="O120" s="210" t="e">
        <f t="shared" si="3"/>
        <v>#N/A</v>
      </c>
      <c r="P120" s="616"/>
      <c r="Q120" s="34"/>
      <c r="R120" s="7"/>
      <c r="S120" s="7"/>
      <c r="T120" s="7"/>
      <c r="U120" s="71" t="s">
        <v>66</v>
      </c>
      <c r="V120" s="72" t="e">
        <f>QUARTILE($Q$4:$AV$4,3)</f>
        <v>#NUM!</v>
      </c>
      <c r="W120" s="7"/>
      <c r="X120" s="7"/>
      <c r="Y120" s="7"/>
      <c r="Z120" s="35"/>
      <c r="AA120" s="7"/>
      <c r="AB120" s="7"/>
      <c r="AC120" s="7"/>
      <c r="AD120" s="7"/>
      <c r="AE120" s="308"/>
      <c r="AF120" s="7"/>
      <c r="AG120" s="7"/>
      <c r="AH120" s="7"/>
      <c r="AI120" s="7"/>
      <c r="AJ120" s="7"/>
      <c r="AK120" s="7"/>
      <c r="AL120" s="7"/>
      <c r="AM120" s="35"/>
      <c r="AN120" s="234"/>
      <c r="AO120" s="234"/>
      <c r="AP120" s="234"/>
      <c r="AQ120" s="165"/>
      <c r="AR120" s="165"/>
      <c r="AS120" s="165"/>
      <c r="AT120" s="165"/>
      <c r="AU120" s="165"/>
      <c r="AV120" s="165"/>
      <c r="AW120" s="55"/>
      <c r="AX120" s="55"/>
      <c r="AY120" s="55"/>
      <c r="AZ120" s="55"/>
      <c r="BA120" s="55"/>
      <c r="BB120" s="55"/>
      <c r="BC120" s="55"/>
      <c r="BD120" s="66"/>
      <c r="BE120" s="66"/>
    </row>
    <row r="121" spans="8:57" ht="17.25" customHeight="1" thickBot="1" x14ac:dyDescent="0.35">
      <c r="H121" s="212" t="str">
        <f>$AA$2</f>
        <v>Trial 11</v>
      </c>
      <c r="I121" s="550"/>
      <c r="J121" s="246" t="e">
        <f>IF($AA$6="",#N/A,$P$6)</f>
        <v>#N/A</v>
      </c>
      <c r="K121" s="224" t="e">
        <f>IF($AA$6="",#N/A,$AA$6)</f>
        <v>#N/A</v>
      </c>
      <c r="L121" s="20" t="e">
        <f>($AL$19*$J$121)+$AP$19</f>
        <v>#N/A</v>
      </c>
      <c r="M121" s="21" t="e">
        <f>IF($K$121="", #N/A,$K$121-$L$121)</f>
        <v>#N/A</v>
      </c>
      <c r="N121" s="63" t="e">
        <f>IF($AA$6="", #N/A,$AW$6)</f>
        <v>#N/A</v>
      </c>
      <c r="O121" s="210" t="e">
        <f t="shared" si="3"/>
        <v>#N/A</v>
      </c>
      <c r="P121" s="616"/>
      <c r="Q121" s="34"/>
      <c r="R121" s="7"/>
      <c r="S121" s="7"/>
      <c r="T121" s="7"/>
      <c r="U121" s="71" t="s">
        <v>67</v>
      </c>
      <c r="V121" s="72" t="e">
        <f>$V$120-$V$119</f>
        <v>#NUM!</v>
      </c>
      <c r="W121" s="7"/>
      <c r="X121" s="7"/>
      <c r="Y121" s="7"/>
      <c r="Z121" s="35"/>
      <c r="AA121" s="7"/>
      <c r="AB121" s="7"/>
      <c r="AC121" s="7"/>
      <c r="AD121" s="7"/>
      <c r="AE121" s="308"/>
      <c r="AF121" s="7"/>
      <c r="AG121" s="7"/>
      <c r="AH121" s="7"/>
      <c r="AI121" s="7"/>
      <c r="AJ121" s="7"/>
      <c r="AK121" s="7"/>
      <c r="AL121" s="7"/>
      <c r="AM121" s="35"/>
      <c r="AN121" s="234"/>
      <c r="AO121" s="234"/>
      <c r="AP121" s="234"/>
      <c r="AQ121" s="165"/>
      <c r="AR121" s="165"/>
      <c r="AS121" s="165"/>
      <c r="AT121" s="165"/>
      <c r="AU121" s="165"/>
      <c r="AV121" s="165"/>
      <c r="AW121" s="55"/>
      <c r="AX121" s="55"/>
      <c r="AY121" s="55"/>
      <c r="AZ121" s="55"/>
      <c r="BA121" s="55"/>
      <c r="BB121" s="55"/>
      <c r="BC121" s="55"/>
      <c r="BD121" s="66"/>
      <c r="BE121" s="66"/>
    </row>
    <row r="122" spans="8:57" ht="17.25" customHeight="1" thickBot="1" x14ac:dyDescent="0.35">
      <c r="H122" s="211" t="str">
        <f>$AB$2</f>
        <v>Trial 12</v>
      </c>
      <c r="I122" s="550"/>
      <c r="J122" s="246" t="e">
        <f>IF($AB$6="",#N/A,$P$6)</f>
        <v>#N/A</v>
      </c>
      <c r="K122" s="224" t="e">
        <f>IF($AB$6="",#N/A,$AB$6)</f>
        <v>#N/A</v>
      </c>
      <c r="L122" s="20" t="e">
        <f>($AL$19*$J$122)+$AP$19</f>
        <v>#N/A</v>
      </c>
      <c r="M122" s="21" t="e">
        <f>IF($K$122="", #N/A,$K$122-$L$122)</f>
        <v>#N/A</v>
      </c>
      <c r="N122" s="63" t="e">
        <f>IF($AB$6="", #N/A,$AW$6)</f>
        <v>#N/A</v>
      </c>
      <c r="O122" s="210" t="e">
        <f t="shared" si="3"/>
        <v>#N/A</v>
      </c>
      <c r="P122" s="616"/>
      <c r="Q122" s="34"/>
      <c r="R122" s="7"/>
      <c r="S122" s="7"/>
      <c r="T122" s="7"/>
      <c r="U122" s="7"/>
      <c r="V122" s="7"/>
      <c r="W122" s="7"/>
      <c r="X122" s="7"/>
      <c r="Y122" s="7"/>
      <c r="Z122" s="35"/>
      <c r="AA122" s="7"/>
      <c r="AB122" s="7"/>
      <c r="AC122" s="7"/>
      <c r="AD122" s="7"/>
      <c r="AE122" s="308"/>
      <c r="AF122" s="7"/>
      <c r="AG122" s="7"/>
      <c r="AH122" s="7"/>
      <c r="AI122" s="7"/>
      <c r="AJ122" s="7"/>
      <c r="AK122" s="7"/>
      <c r="AL122" s="7"/>
      <c r="AM122" s="35"/>
      <c r="AN122" s="234"/>
      <c r="AO122" s="234"/>
      <c r="AP122" s="234"/>
      <c r="AQ122" s="165"/>
      <c r="AR122" s="165"/>
      <c r="AS122" s="165"/>
      <c r="AT122" s="165"/>
      <c r="AU122" s="165"/>
      <c r="AV122" s="165"/>
      <c r="AW122" s="55"/>
      <c r="AX122" s="55"/>
      <c r="AY122" s="55"/>
      <c r="AZ122" s="55"/>
      <c r="BA122" s="55"/>
      <c r="BB122" s="55"/>
      <c r="BC122" s="55"/>
      <c r="BD122" s="66"/>
      <c r="BE122" s="66"/>
    </row>
    <row r="123" spans="8:57" ht="17.25" customHeight="1" thickBot="1" x14ac:dyDescent="0.35">
      <c r="H123" s="212" t="str">
        <f>$AC$2</f>
        <v>Trial 13</v>
      </c>
      <c r="I123" s="550"/>
      <c r="J123" s="246" t="e">
        <f>IF($AC$6="",#N/A,$P$6)</f>
        <v>#N/A</v>
      </c>
      <c r="K123" s="224" t="e">
        <f>IF($AC$6="",#N/A,$AC$6)</f>
        <v>#N/A</v>
      </c>
      <c r="L123" s="20" t="e">
        <f>($AL$19*$J$123)+$AP$19</f>
        <v>#N/A</v>
      </c>
      <c r="M123" s="21" t="e">
        <f>IF($K$123="", #N/A,$K$123-$L$123)</f>
        <v>#N/A</v>
      </c>
      <c r="N123" s="63" t="e">
        <f>IF($AC$6="", #N/A,$AW$6)</f>
        <v>#N/A</v>
      </c>
      <c r="O123" s="210" t="e">
        <f t="shared" si="3"/>
        <v>#N/A</v>
      </c>
      <c r="P123" s="616"/>
      <c r="Q123" s="34"/>
      <c r="R123" s="7"/>
      <c r="S123" s="7"/>
      <c r="T123" s="7"/>
      <c r="U123" s="7"/>
      <c r="V123" s="7"/>
      <c r="W123" s="7"/>
      <c r="X123" s="7"/>
      <c r="Y123" s="7"/>
      <c r="Z123" s="35"/>
      <c r="AA123" s="7"/>
      <c r="AB123" s="7"/>
      <c r="AC123" s="7"/>
      <c r="AD123" s="7"/>
      <c r="AE123" s="308"/>
      <c r="AF123" s="7"/>
      <c r="AG123" s="7"/>
      <c r="AH123" s="7"/>
      <c r="AI123" s="7"/>
      <c r="AJ123" s="7"/>
      <c r="AK123" s="7"/>
      <c r="AL123" s="7"/>
      <c r="AM123" s="35"/>
      <c r="AN123" s="234"/>
      <c r="AO123" s="234"/>
      <c r="AP123" s="234"/>
      <c r="AQ123" s="165"/>
      <c r="AR123" s="165"/>
      <c r="AS123" s="165"/>
      <c r="AT123" s="165"/>
      <c r="AU123" s="165"/>
      <c r="AV123" s="165"/>
      <c r="AW123" s="55"/>
      <c r="AX123" s="55"/>
      <c r="AY123" s="55"/>
      <c r="AZ123" s="55"/>
      <c r="BA123" s="55"/>
      <c r="BB123" s="55"/>
      <c r="BC123" s="55"/>
      <c r="BD123" s="66"/>
      <c r="BE123" s="66"/>
    </row>
    <row r="124" spans="8:57" ht="17.25" customHeight="1" thickBot="1" x14ac:dyDescent="0.35">
      <c r="H124" s="211" t="str">
        <f>$AD$2</f>
        <v>Trial 14</v>
      </c>
      <c r="I124" s="550"/>
      <c r="J124" s="246" t="e">
        <f>IF($AD$6="",#N/A,$P$6)</f>
        <v>#N/A</v>
      </c>
      <c r="K124" s="224" t="e">
        <f>IF($AD$6="",#N/A,$AD$6)</f>
        <v>#N/A</v>
      </c>
      <c r="L124" s="20" t="e">
        <f>($AL$19*$J$124)+$AP$19</f>
        <v>#N/A</v>
      </c>
      <c r="M124" s="21" t="e">
        <f>IF($K$124="", #N/A,$K$124-$L$124)</f>
        <v>#N/A</v>
      </c>
      <c r="N124" s="63" t="e">
        <f>IF($AD$6="", #N/A,$AW$6)</f>
        <v>#N/A</v>
      </c>
      <c r="O124" s="210" t="e">
        <f t="shared" si="3"/>
        <v>#N/A</v>
      </c>
      <c r="P124" s="616"/>
      <c r="Q124" s="34"/>
      <c r="R124" s="7"/>
      <c r="S124" s="7"/>
      <c r="T124" s="7"/>
      <c r="U124" s="7"/>
      <c r="V124" s="7"/>
      <c r="W124" s="7"/>
      <c r="X124" s="7"/>
      <c r="Y124" s="7"/>
      <c r="Z124" s="35"/>
      <c r="AA124" s="7"/>
      <c r="AB124" s="309" t="s">
        <v>79</v>
      </c>
      <c r="AC124" s="7"/>
      <c r="AD124" s="7"/>
      <c r="AE124" s="282"/>
      <c r="AF124" s="7"/>
      <c r="AG124" s="7"/>
      <c r="AH124" s="7"/>
      <c r="AI124" s="7"/>
      <c r="AJ124" s="7"/>
      <c r="AK124" s="7"/>
      <c r="AL124" s="7"/>
      <c r="AM124" s="35"/>
      <c r="AN124" s="234"/>
      <c r="AO124" s="234"/>
      <c r="AP124" s="234"/>
      <c r="AQ124" s="165"/>
      <c r="AR124" s="165"/>
      <c r="AS124" s="165"/>
      <c r="AT124" s="165"/>
      <c r="AU124" s="165"/>
      <c r="AV124" s="165"/>
      <c r="AW124" s="55"/>
      <c r="AX124" s="55"/>
      <c r="AY124" s="55"/>
      <c r="AZ124" s="55"/>
      <c r="BA124" s="55"/>
      <c r="BB124" s="55"/>
      <c r="BC124" s="55"/>
      <c r="BD124" s="66"/>
      <c r="BE124" s="66"/>
    </row>
    <row r="125" spans="8:57" ht="17.25" customHeight="1" thickBot="1" x14ac:dyDescent="0.35">
      <c r="H125" s="212" t="str">
        <f>$AE$2</f>
        <v>Trial 15</v>
      </c>
      <c r="I125" s="550"/>
      <c r="J125" s="246" t="e">
        <f>IF($AE$6="",#N/A,$P$6)</f>
        <v>#N/A</v>
      </c>
      <c r="K125" s="224" t="e">
        <f>IF($AE$6="",#N/A,$AE$6)</f>
        <v>#N/A</v>
      </c>
      <c r="L125" s="20" t="e">
        <f>($AL$19*$J$125)+$AP$19</f>
        <v>#N/A</v>
      </c>
      <c r="M125" s="21" t="e">
        <f>IF($K$125="", #N/A,$K$125-$L$125)</f>
        <v>#N/A</v>
      </c>
      <c r="N125" s="63" t="e">
        <f>IF($AE$6="", #N/A,$AW$6)</f>
        <v>#N/A</v>
      </c>
      <c r="O125" s="210" t="e">
        <f t="shared" si="3"/>
        <v>#N/A</v>
      </c>
      <c r="P125" s="616"/>
      <c r="Q125" s="34"/>
      <c r="R125" s="7"/>
      <c r="S125" s="7"/>
      <c r="T125" s="7"/>
      <c r="U125" s="7"/>
      <c r="V125" s="7"/>
      <c r="W125" s="7"/>
      <c r="X125" s="7"/>
      <c r="Y125" s="7"/>
      <c r="Z125" s="35"/>
      <c r="AA125" s="7"/>
      <c r="AB125" s="309" t="s">
        <v>81</v>
      </c>
      <c r="AC125" s="7"/>
      <c r="AD125" s="7"/>
      <c r="AE125" s="282"/>
      <c r="AF125" s="7"/>
      <c r="AG125" s="7"/>
      <c r="AH125" s="7"/>
      <c r="AI125" s="7"/>
      <c r="AJ125" s="7"/>
      <c r="AK125" s="7"/>
      <c r="AL125" s="7"/>
      <c r="AM125" s="35"/>
      <c r="AN125" s="234"/>
      <c r="AO125" s="234"/>
      <c r="AP125" s="234"/>
      <c r="AQ125" s="165"/>
      <c r="AR125" s="165"/>
      <c r="AS125" s="165"/>
      <c r="AT125" s="165"/>
      <c r="AU125" s="165"/>
      <c r="AV125" s="165"/>
      <c r="AW125" s="55"/>
      <c r="AX125" s="55"/>
      <c r="AY125" s="55"/>
      <c r="AZ125" s="55"/>
      <c r="BA125" s="55"/>
      <c r="BB125" s="55"/>
      <c r="BC125" s="55"/>
      <c r="BD125" s="66"/>
      <c r="BE125" s="66"/>
    </row>
    <row r="126" spans="8:57" ht="17.25" customHeight="1" thickBot="1" x14ac:dyDescent="0.35">
      <c r="H126" s="211" t="str">
        <f>$AF$2</f>
        <v>Trial 16</v>
      </c>
      <c r="I126" s="550"/>
      <c r="J126" s="246" t="e">
        <f>IF($AF$6="",#N/A,$P$6)</f>
        <v>#N/A</v>
      </c>
      <c r="K126" s="224" t="e">
        <f>IF($AF$6="",#N/A,$AF$6)</f>
        <v>#N/A</v>
      </c>
      <c r="L126" s="20" t="e">
        <f>($AL$19*$J$126)+$AP$19</f>
        <v>#N/A</v>
      </c>
      <c r="M126" s="21" t="e">
        <f>IF($K$126="", #N/A,$K$126-$L$126)</f>
        <v>#N/A</v>
      </c>
      <c r="N126" s="63" t="e">
        <f>IF($AF$6="", #N/A,$AW$6)</f>
        <v>#N/A</v>
      </c>
      <c r="O126" s="210" t="e">
        <f t="shared" si="3"/>
        <v>#N/A</v>
      </c>
      <c r="P126" s="616"/>
      <c r="Q126" s="34"/>
      <c r="R126" s="7"/>
      <c r="S126" s="7"/>
      <c r="T126" s="7"/>
      <c r="U126" s="7"/>
      <c r="V126" s="7"/>
      <c r="W126" s="7"/>
      <c r="X126" s="7"/>
      <c r="Y126" s="7"/>
      <c r="Z126" s="35"/>
      <c r="AA126" s="7"/>
      <c r="AB126" s="309" t="s">
        <v>80</v>
      </c>
      <c r="AC126" s="7"/>
      <c r="AD126" s="7"/>
      <c r="AE126" s="282"/>
      <c r="AF126" s="7"/>
      <c r="AG126" s="7"/>
      <c r="AH126" s="7"/>
      <c r="AI126" s="7"/>
      <c r="AJ126" s="7"/>
      <c r="AK126" s="7"/>
      <c r="AL126" s="7"/>
      <c r="AM126" s="35"/>
      <c r="AN126" s="234"/>
      <c r="AO126" s="234"/>
      <c r="AP126" s="234"/>
      <c r="AQ126" s="165"/>
      <c r="AR126" s="165"/>
      <c r="AS126" s="165"/>
      <c r="AT126" s="165"/>
      <c r="AU126" s="165"/>
      <c r="AV126" s="165"/>
      <c r="AW126" s="55"/>
      <c r="AX126" s="55"/>
      <c r="AY126" s="55"/>
      <c r="AZ126" s="55"/>
      <c r="BA126" s="55"/>
      <c r="BB126" s="55"/>
      <c r="BC126" s="55"/>
      <c r="BD126" s="66"/>
      <c r="BE126" s="66"/>
    </row>
    <row r="127" spans="8:57" ht="17.25" customHeight="1" thickBot="1" x14ac:dyDescent="0.35">
      <c r="H127" s="212" t="str">
        <f>$AG$2</f>
        <v>Trial 17</v>
      </c>
      <c r="I127" s="550"/>
      <c r="J127" s="246" t="e">
        <f>IF($AG$6="",#N/A,$P$6)</f>
        <v>#N/A</v>
      </c>
      <c r="K127" s="224" t="e">
        <f>IF($AG$6="",#N/A,$AG$6)</f>
        <v>#N/A</v>
      </c>
      <c r="L127" s="20" t="e">
        <f>($AL$19*$J$127)+$AP$19</f>
        <v>#N/A</v>
      </c>
      <c r="M127" s="21" t="e">
        <f>IF($K$127="", #N/A,$K$127-$L$127)</f>
        <v>#N/A</v>
      </c>
      <c r="N127" s="63" t="e">
        <f>IF($AG$6="", #N/A,$AW$6)</f>
        <v>#N/A</v>
      </c>
      <c r="O127" s="210" t="e">
        <f t="shared" si="3"/>
        <v>#N/A</v>
      </c>
      <c r="P127" s="616"/>
      <c r="Q127" s="34"/>
      <c r="R127" s="7"/>
      <c r="S127" s="7"/>
      <c r="T127" s="7"/>
      <c r="U127" s="7"/>
      <c r="V127" s="7"/>
      <c r="W127" s="7"/>
      <c r="X127" s="7"/>
      <c r="Y127" s="7"/>
      <c r="Z127" s="35"/>
      <c r="AA127" s="7"/>
      <c r="AB127" s="7"/>
      <c r="AC127" s="7"/>
      <c r="AD127" s="7"/>
      <c r="AE127" s="282"/>
      <c r="AF127" s="7"/>
      <c r="AG127" s="7"/>
      <c r="AH127" s="7"/>
      <c r="AI127" s="7"/>
      <c r="AJ127" s="7"/>
      <c r="AK127" s="7"/>
      <c r="AL127" s="7"/>
      <c r="AM127" s="35"/>
      <c r="AN127" s="234"/>
      <c r="AO127" s="234"/>
      <c r="AP127" s="234"/>
      <c r="AQ127" s="165"/>
      <c r="AR127" s="165"/>
      <c r="AS127" s="165"/>
      <c r="AT127" s="165"/>
      <c r="AU127" s="165"/>
      <c r="AV127" s="165"/>
      <c r="AW127" s="55"/>
      <c r="AX127" s="55"/>
      <c r="AY127" s="55"/>
      <c r="AZ127" s="55"/>
      <c r="BA127" s="55"/>
      <c r="BB127" s="55"/>
      <c r="BC127" s="55"/>
      <c r="BD127" s="66"/>
      <c r="BE127" s="66"/>
    </row>
    <row r="128" spans="8:57" ht="17.25" customHeight="1" thickBot="1" x14ac:dyDescent="0.35">
      <c r="H128" s="211" t="str">
        <f>$AH$2</f>
        <v>Trial 18</v>
      </c>
      <c r="I128" s="550"/>
      <c r="J128" s="246" t="e">
        <f>IF($AH$6="",#N/A,$P$6)</f>
        <v>#N/A</v>
      </c>
      <c r="K128" s="224" t="e">
        <f>IF($AH$6="",#N/A,$AH$6)</f>
        <v>#N/A</v>
      </c>
      <c r="L128" s="20" t="e">
        <f>($AL$19*$J$128)+$AP$19</f>
        <v>#N/A</v>
      </c>
      <c r="M128" s="21" t="e">
        <f>IF($K$128="", #N/A,$K$128-$L$128)</f>
        <v>#N/A</v>
      </c>
      <c r="N128" s="63" t="e">
        <f>IF($AH$6="", #N/A,$AW$6)</f>
        <v>#N/A</v>
      </c>
      <c r="O128" s="210" t="e">
        <f t="shared" si="3"/>
        <v>#N/A</v>
      </c>
      <c r="P128" s="616"/>
      <c r="Q128" s="34"/>
      <c r="R128" s="7"/>
      <c r="S128" s="7"/>
      <c r="T128" s="7"/>
      <c r="U128" s="7"/>
      <c r="V128" s="7"/>
      <c r="W128" s="7"/>
      <c r="X128" s="7"/>
      <c r="Y128" s="7"/>
      <c r="Z128" s="35"/>
      <c r="AA128" s="7"/>
      <c r="AB128" s="7"/>
      <c r="AC128" s="7"/>
      <c r="AD128" s="111" t="s">
        <v>70</v>
      </c>
      <c r="AE128" s="70">
        <f>IF($W$115&lt;=0.5, 0.1, IF($W$115&lt;=1, 0.2, IF($W$115&lt;=2.5, 0.5, IF($W$115&lt;=5, 1, IF($W$115&lt;=10, 2, IF($W$115&lt;=25, 5, IF($W$115&lt;=50, 10, IF($W$115&lt;=500, 100, IF($W$115&lt;=2500, 500, IF($W$115&lt;= 5000, 1000, 5000))))))))))</f>
        <v>0.1</v>
      </c>
      <c r="AF128" s="7"/>
      <c r="AG128" s="7"/>
      <c r="AH128" s="7"/>
      <c r="AI128" s="7"/>
      <c r="AJ128" s="7"/>
      <c r="AK128" s="7"/>
      <c r="AL128" s="7"/>
      <c r="AM128" s="35"/>
      <c r="AN128" s="234"/>
      <c r="AO128" s="234"/>
      <c r="AP128" s="234"/>
      <c r="AQ128" s="165"/>
      <c r="AR128" s="165"/>
      <c r="AS128" s="165"/>
      <c r="AT128" s="165"/>
      <c r="AU128" s="165"/>
      <c r="AV128" s="165"/>
      <c r="AW128" s="55"/>
      <c r="AX128" s="55"/>
      <c r="AY128" s="55"/>
      <c r="AZ128" s="55"/>
      <c r="BA128" s="55"/>
      <c r="BB128" s="55"/>
      <c r="BC128" s="55"/>
      <c r="BD128" s="66"/>
      <c r="BE128" s="66"/>
    </row>
    <row r="129" spans="8:57" ht="17.25" customHeight="1" thickBot="1" x14ac:dyDescent="0.35">
      <c r="H129" s="212" t="str">
        <f>$AI$2</f>
        <v>Trial 19</v>
      </c>
      <c r="I129" s="550"/>
      <c r="J129" s="246" t="e">
        <f>IF($AI$6="",#N/A,$P$6)</f>
        <v>#N/A</v>
      </c>
      <c r="K129" s="224" t="e">
        <f>IF($AI$6="",#N/A,$AI$6)</f>
        <v>#N/A</v>
      </c>
      <c r="L129" s="20" t="e">
        <f>($AL$19*$J$129)+$AP$19</f>
        <v>#N/A</v>
      </c>
      <c r="M129" s="21" t="e">
        <f>IF($K$129="", #N/A,$K$129-$L$129)</f>
        <v>#N/A</v>
      </c>
      <c r="N129" s="63" t="e">
        <f>IF($AI$6="", #N/A,$AW$6)</f>
        <v>#N/A</v>
      </c>
      <c r="O129" s="210" t="e">
        <f t="shared" si="3"/>
        <v>#N/A</v>
      </c>
      <c r="P129" s="616"/>
      <c r="Q129" s="34"/>
      <c r="R129" s="7"/>
      <c r="S129" s="7"/>
      <c r="T129" s="7"/>
      <c r="U129" s="7"/>
      <c r="V129" s="7"/>
      <c r="W129" s="7"/>
      <c r="X129" s="7"/>
      <c r="Y129" s="7"/>
      <c r="Z129" s="35"/>
      <c r="AA129" s="7"/>
      <c r="AB129" s="7"/>
      <c r="AC129" s="7"/>
      <c r="AD129" s="109" t="s">
        <v>46</v>
      </c>
      <c r="AE129" s="110" t="s">
        <v>47</v>
      </c>
      <c r="AF129" s="7"/>
      <c r="AG129" s="7"/>
      <c r="AH129" s="7"/>
      <c r="AI129" s="7"/>
      <c r="AJ129" s="7"/>
      <c r="AK129" s="7"/>
      <c r="AL129" s="7"/>
      <c r="AM129" s="35"/>
      <c r="AN129" s="234"/>
      <c r="AO129" s="234"/>
      <c r="AP129" s="234"/>
      <c r="AQ129" s="165"/>
      <c r="AR129" s="165"/>
      <c r="AS129" s="165"/>
      <c r="AT129" s="165"/>
      <c r="AU129" s="165"/>
      <c r="AV129" s="165"/>
      <c r="AW129" s="55"/>
      <c r="AX129" s="55"/>
      <c r="AY129" s="55"/>
      <c r="AZ129" s="55"/>
      <c r="BA129" s="55"/>
      <c r="BB129" s="55"/>
      <c r="BC129" s="55"/>
      <c r="BD129" s="66"/>
      <c r="BE129" s="66"/>
    </row>
    <row r="130" spans="8:57" ht="17.25" customHeight="1" thickBot="1" x14ac:dyDescent="0.35">
      <c r="H130" s="211" t="str">
        <f>$AJ$2</f>
        <v>Trial 20</v>
      </c>
      <c r="I130" s="550"/>
      <c r="J130" s="246" t="e">
        <f>IF($AJ$6="",#N/A,$P$6)</f>
        <v>#N/A</v>
      </c>
      <c r="K130" s="224" t="e">
        <f>IF($AJ$6="",#N/A,$AJ$6)</f>
        <v>#N/A</v>
      </c>
      <c r="L130" s="20" t="e">
        <f>($AL$19*$J$130)+$AP$19</f>
        <v>#N/A</v>
      </c>
      <c r="M130" s="21" t="e">
        <f>IF($K$130="", #N/A,$K$130-$L$130)</f>
        <v>#N/A</v>
      </c>
      <c r="N130" s="63" t="e">
        <f>IF($AJ$6="", #N/A,$AW$6)</f>
        <v>#N/A</v>
      </c>
      <c r="O130" s="210" t="e">
        <f t="shared" si="3"/>
        <v>#N/A</v>
      </c>
      <c r="P130" s="616"/>
      <c r="Q130" s="34"/>
      <c r="R130" s="7"/>
      <c r="S130" s="7"/>
      <c r="T130" s="7"/>
      <c r="U130" s="7"/>
      <c r="V130" s="7"/>
      <c r="W130" s="7"/>
      <c r="X130" s="7"/>
      <c r="Y130" s="7"/>
      <c r="Z130" s="35"/>
      <c r="AA130" s="7"/>
      <c r="AB130" s="7"/>
      <c r="AC130" s="7"/>
      <c r="AD130" s="123">
        <f>CEILING($U$115, $AE$128)</f>
        <v>0</v>
      </c>
      <c r="AE130" s="78">
        <f>COUNTIFS($Q$4:$AV$4,"&lt;="&amp;$AD$130)</f>
        <v>0</v>
      </c>
      <c r="AF130" s="7"/>
      <c r="AG130" s="7"/>
      <c r="AH130" s="7"/>
      <c r="AI130" s="7"/>
      <c r="AJ130" s="7"/>
      <c r="AK130" s="7"/>
      <c r="AL130" s="7"/>
      <c r="AM130" s="35"/>
      <c r="AN130" s="234"/>
      <c r="AO130" s="234"/>
      <c r="AP130" s="234"/>
      <c r="AQ130" s="165"/>
      <c r="AR130" s="165"/>
      <c r="AS130" s="165"/>
      <c r="AT130" s="165"/>
      <c r="AU130" s="165"/>
      <c r="AV130" s="165"/>
      <c r="AW130" s="55"/>
      <c r="AX130" s="55"/>
      <c r="AY130" s="55"/>
      <c r="AZ130" s="55"/>
      <c r="BA130" s="55"/>
      <c r="BB130" s="55"/>
      <c r="BC130" s="55"/>
      <c r="BD130" s="66"/>
      <c r="BE130" s="66"/>
    </row>
    <row r="131" spans="8:57" ht="17.25" customHeight="1" thickBot="1" x14ac:dyDescent="0.35">
      <c r="H131" s="212" t="str">
        <f>$AK$2</f>
        <v>Trial 21</v>
      </c>
      <c r="I131" s="550"/>
      <c r="J131" s="246" t="e">
        <f>IF($AK$6="",#N/A,$P$6)</f>
        <v>#N/A</v>
      </c>
      <c r="K131" s="224" t="e">
        <f>IF($AK$6="",#N/A,$AK$6)</f>
        <v>#N/A</v>
      </c>
      <c r="L131" s="20" t="e">
        <f>($AL$19*$J$131)+$AP$19</f>
        <v>#N/A</v>
      </c>
      <c r="M131" s="21" t="e">
        <f>IF($K$131="", #N/A,$K$131-$L$131)</f>
        <v>#N/A</v>
      </c>
      <c r="N131" s="63" t="e">
        <f>IF($AK$6="", #N/A,$AW$6)</f>
        <v>#N/A</v>
      </c>
      <c r="O131" s="210" t="e">
        <f t="shared" si="3"/>
        <v>#N/A</v>
      </c>
      <c r="P131" s="616"/>
      <c r="Q131" s="34"/>
      <c r="R131" s="7"/>
      <c r="S131" s="7"/>
      <c r="T131" s="7"/>
      <c r="U131" s="7"/>
      <c r="V131" s="7"/>
      <c r="W131" s="7"/>
      <c r="X131" s="7"/>
      <c r="Y131" s="7"/>
      <c r="Z131" s="35"/>
      <c r="AA131" s="7"/>
      <c r="AB131" s="7"/>
      <c r="AC131" s="7"/>
      <c r="AD131" s="124">
        <f>$AD$130+$AE$128</f>
        <v>0.1</v>
      </c>
      <c r="AE131" s="79">
        <f>COUNTIFS($Q$4:$AV$4,"&gt;"&amp;$AD$130,$Q$4:$AV$4,"&lt;="&amp;$AD$131)</f>
        <v>0</v>
      </c>
      <c r="AF131" s="7"/>
      <c r="AG131" s="7"/>
      <c r="AH131" s="7"/>
      <c r="AI131" s="7"/>
      <c r="AJ131" s="7"/>
      <c r="AK131" s="7"/>
      <c r="AL131" s="7"/>
      <c r="AM131" s="35"/>
      <c r="AN131" s="234"/>
      <c r="AO131" s="234"/>
      <c r="AP131" s="234"/>
      <c r="AQ131" s="165"/>
      <c r="AR131" s="165"/>
      <c r="AS131" s="165"/>
      <c r="AT131" s="165"/>
      <c r="AU131" s="165"/>
      <c r="AV131" s="165"/>
      <c r="AW131" s="55"/>
      <c r="AX131" s="55"/>
      <c r="AY131" s="55"/>
      <c r="AZ131" s="55"/>
      <c r="BA131" s="55"/>
      <c r="BB131" s="55"/>
      <c r="BC131" s="55"/>
      <c r="BD131" s="66"/>
      <c r="BE131" s="66"/>
    </row>
    <row r="132" spans="8:57" ht="17.25" customHeight="1" thickBot="1" x14ac:dyDescent="0.35">
      <c r="H132" s="211" t="str">
        <f>$AL$2</f>
        <v>Trial 22</v>
      </c>
      <c r="I132" s="550"/>
      <c r="J132" s="246" t="e">
        <f>IF($AL$6="",#N/A,$P$6)</f>
        <v>#N/A</v>
      </c>
      <c r="K132" s="224" t="e">
        <f>IF($AL$6="",#N/A,$AL$6)</f>
        <v>#N/A</v>
      </c>
      <c r="L132" s="20" t="e">
        <f>($AL$19*$J$132)+$AP$19</f>
        <v>#N/A</v>
      </c>
      <c r="M132" s="21" t="e">
        <f>IF($K$132="", #N/A,$K$132-$L$132)</f>
        <v>#N/A</v>
      </c>
      <c r="N132" s="63" t="e">
        <f>IF($AL$6="", #N/A,$AW$6)</f>
        <v>#N/A</v>
      </c>
      <c r="O132" s="210" t="e">
        <f t="shared" si="3"/>
        <v>#N/A</v>
      </c>
      <c r="P132" s="616"/>
      <c r="Q132" s="34"/>
      <c r="R132" s="7"/>
      <c r="S132" s="7"/>
      <c r="T132" s="7"/>
      <c r="U132" s="7"/>
      <c r="V132" s="7"/>
      <c r="W132" s="7"/>
      <c r="X132" s="7"/>
      <c r="Y132" s="7"/>
      <c r="Z132" s="35"/>
      <c r="AA132" s="7"/>
      <c r="AB132" s="7"/>
      <c r="AC132" s="7"/>
      <c r="AD132" s="124">
        <f>$AD$131+$AE$128</f>
        <v>0.2</v>
      </c>
      <c r="AE132" s="79">
        <f>COUNTIFS($Q$4:$AV$4,"&gt;"&amp;$AD$131,$Q$4:$AV$4,"&lt;="&amp;$AD$132)</f>
        <v>0</v>
      </c>
      <c r="AF132" s="7"/>
      <c r="AG132" s="7"/>
      <c r="AH132" s="7"/>
      <c r="AI132" s="7"/>
      <c r="AJ132" s="7"/>
      <c r="AK132" s="7"/>
      <c r="AL132" s="7"/>
      <c r="AM132" s="35"/>
      <c r="AN132" s="234"/>
      <c r="AO132" s="234"/>
      <c r="AP132" s="234"/>
      <c r="AQ132" s="165"/>
      <c r="AR132" s="165"/>
      <c r="AS132" s="165"/>
      <c r="AT132" s="165"/>
      <c r="AU132" s="165"/>
      <c r="AV132" s="165"/>
      <c r="AW132" s="55"/>
      <c r="AX132" s="55"/>
      <c r="AY132" s="55"/>
      <c r="AZ132" s="55"/>
      <c r="BA132" s="55"/>
      <c r="BB132" s="55"/>
      <c r="BC132" s="55"/>
      <c r="BD132" s="66"/>
      <c r="BE132" s="66"/>
    </row>
    <row r="133" spans="8:57" ht="17.25" customHeight="1" thickBot="1" x14ac:dyDescent="0.35">
      <c r="H133" s="212" t="str">
        <f>$AM$2</f>
        <v>Trial 23</v>
      </c>
      <c r="I133" s="550"/>
      <c r="J133" s="246" t="e">
        <f>IF($AM$6="",#N/A,$P$6)</f>
        <v>#N/A</v>
      </c>
      <c r="K133" s="224" t="e">
        <f>IF($AM$6="",#N/A,$AM$6)</f>
        <v>#N/A</v>
      </c>
      <c r="L133" s="20" t="e">
        <f>($AL$19*$J$133)+$AP$19</f>
        <v>#N/A</v>
      </c>
      <c r="M133" s="21" t="e">
        <f>IF($K$133="", #N/A,$K$133-$L$133)</f>
        <v>#N/A</v>
      </c>
      <c r="N133" s="63" t="e">
        <f>IF($AM$6="", #N/A,$AW$6)</f>
        <v>#N/A</v>
      </c>
      <c r="O133" s="210" t="e">
        <f t="shared" si="3"/>
        <v>#N/A</v>
      </c>
      <c r="P133" s="616"/>
      <c r="Q133" s="34"/>
      <c r="R133" s="7"/>
      <c r="S133" s="7"/>
      <c r="T133" s="7"/>
      <c r="U133" s="7"/>
      <c r="V133" s="7"/>
      <c r="W133" s="7"/>
      <c r="X133" s="7"/>
      <c r="Y133" s="7"/>
      <c r="Z133" s="35"/>
      <c r="AA133" s="7"/>
      <c r="AB133" s="7"/>
      <c r="AC133" s="7"/>
      <c r="AD133" s="124">
        <f>$AD$132+$AE$128</f>
        <v>0.30000000000000004</v>
      </c>
      <c r="AE133" s="79">
        <f>COUNTIFS($Q$4:$AV$4,"&gt;"&amp;$AD$132,$Q$4:$AV$4,"&lt;="&amp;$AD$133)</f>
        <v>0</v>
      </c>
      <c r="AF133" s="7"/>
      <c r="AG133" s="7"/>
      <c r="AH133" s="7"/>
      <c r="AI133" s="7"/>
      <c r="AJ133" s="7"/>
      <c r="AK133" s="7"/>
      <c r="AL133" s="7"/>
      <c r="AM133" s="35"/>
      <c r="AN133" s="234"/>
      <c r="AO133" s="234"/>
      <c r="AP133" s="234"/>
      <c r="AQ133" s="165"/>
      <c r="AR133" s="165"/>
      <c r="AS133" s="165"/>
      <c r="AT133" s="165"/>
      <c r="AU133" s="165"/>
      <c r="AV133" s="165"/>
      <c r="AW133" s="55"/>
      <c r="AX133" s="55"/>
      <c r="AY133" s="55"/>
      <c r="AZ133" s="55"/>
      <c r="BA133" s="55"/>
      <c r="BB133" s="55"/>
      <c r="BC133" s="55"/>
      <c r="BD133" s="66"/>
      <c r="BE133" s="66"/>
    </row>
    <row r="134" spans="8:57" ht="17.25" customHeight="1" thickBot="1" x14ac:dyDescent="0.35">
      <c r="H134" s="211" t="str">
        <f>$AN$2</f>
        <v>Trial 24</v>
      </c>
      <c r="I134" s="550"/>
      <c r="J134" s="246" t="e">
        <f>IF($AN$6="",#N/A,$P$6)</f>
        <v>#N/A</v>
      </c>
      <c r="K134" s="224" t="e">
        <f>IF($AN$6="",#N/A,$AN$6)</f>
        <v>#N/A</v>
      </c>
      <c r="L134" s="20" t="e">
        <f>($AL$19*$J$134)+$AP$19</f>
        <v>#N/A</v>
      </c>
      <c r="M134" s="21" t="e">
        <f>IF($K$134="", #N/A,$K$134-$L$134)</f>
        <v>#N/A</v>
      </c>
      <c r="N134" s="63" t="e">
        <f>IF($AN$6="", #N/A,$AW$6)</f>
        <v>#N/A</v>
      </c>
      <c r="O134" s="210" t="e">
        <f t="shared" si="3"/>
        <v>#N/A</v>
      </c>
      <c r="P134" s="616"/>
      <c r="Q134" s="34"/>
      <c r="R134" s="7"/>
      <c r="S134" s="7"/>
      <c r="T134" s="7"/>
      <c r="U134" s="7"/>
      <c r="V134" s="7"/>
      <c r="W134" s="7"/>
      <c r="X134" s="7"/>
      <c r="Y134" s="7"/>
      <c r="Z134" s="35"/>
      <c r="AA134" s="7"/>
      <c r="AB134" s="7"/>
      <c r="AC134" s="7"/>
      <c r="AD134" s="124">
        <f>$AD$133+$AE$128</f>
        <v>0.4</v>
      </c>
      <c r="AE134" s="79">
        <f>COUNTIFS($Q$4:$AV$4,"&gt;"&amp;$AD$133,$Q$4:$AV$4,"&lt;="&amp;$AD$134)</f>
        <v>0</v>
      </c>
      <c r="AF134" s="7"/>
      <c r="AG134" s="7"/>
      <c r="AH134" s="7"/>
      <c r="AI134" s="7"/>
      <c r="AJ134" s="7"/>
      <c r="AK134" s="7"/>
      <c r="AL134" s="7"/>
      <c r="AM134" s="35"/>
      <c r="AN134" s="234"/>
      <c r="AO134" s="234"/>
      <c r="AP134" s="234"/>
      <c r="AQ134" s="165"/>
      <c r="AR134" s="165"/>
      <c r="AS134" s="165"/>
      <c r="AT134" s="165"/>
      <c r="AU134" s="165"/>
      <c r="AV134" s="165"/>
      <c r="AW134" s="55"/>
      <c r="AX134" s="55"/>
      <c r="AY134" s="55"/>
      <c r="AZ134" s="55"/>
      <c r="BA134" s="55"/>
      <c r="BB134" s="55"/>
      <c r="BC134" s="55"/>
      <c r="BD134" s="66"/>
      <c r="BE134" s="66"/>
    </row>
    <row r="135" spans="8:57" ht="17.25" customHeight="1" thickBot="1" x14ac:dyDescent="0.35">
      <c r="H135" s="212" t="str">
        <f>$AO$2</f>
        <v>Trial 25</v>
      </c>
      <c r="I135" s="550"/>
      <c r="J135" s="246" t="e">
        <f>IF($AO$6="",#N/A,$P$6)</f>
        <v>#N/A</v>
      </c>
      <c r="K135" s="224" t="e">
        <f>IF($AO$6="",#N/A,$AO$6)</f>
        <v>#N/A</v>
      </c>
      <c r="L135" s="20" t="e">
        <f>($AL$19*$J$135)+$AP$19</f>
        <v>#N/A</v>
      </c>
      <c r="M135" s="21" t="e">
        <f>IF($K$135="", #N/A,$K$135-$L$135)</f>
        <v>#N/A</v>
      </c>
      <c r="N135" s="63" t="e">
        <f>IF($AO$6="", #N/A,$AW$6)</f>
        <v>#N/A</v>
      </c>
      <c r="O135" s="210" t="e">
        <f t="shared" si="3"/>
        <v>#N/A</v>
      </c>
      <c r="P135" s="616"/>
      <c r="Q135" s="34"/>
      <c r="R135" s="7"/>
      <c r="S135" s="7"/>
      <c r="T135" s="7"/>
      <c r="U135" s="7"/>
      <c r="V135" s="7"/>
      <c r="W135" s="7"/>
      <c r="X135" s="7"/>
      <c r="Y135" s="7"/>
      <c r="Z135" s="35"/>
      <c r="AA135" s="7"/>
      <c r="AB135" s="7"/>
      <c r="AC135" s="7"/>
      <c r="AD135" s="124">
        <f>$AD$134+$AE$128</f>
        <v>0.5</v>
      </c>
      <c r="AE135" s="79">
        <f>COUNTIFS($Q$4:$AV$4,"&gt;"&amp;$AD$134,$Q$4:$AV$4,"&lt;="&amp;$AD$135)</f>
        <v>0</v>
      </c>
      <c r="AF135" s="7"/>
      <c r="AG135" s="7"/>
      <c r="AH135" s="7"/>
      <c r="AI135" s="7"/>
      <c r="AJ135" s="7"/>
      <c r="AK135" s="7"/>
      <c r="AL135" s="7"/>
      <c r="AM135" s="35"/>
      <c r="AN135" s="234"/>
      <c r="AO135" s="234"/>
      <c r="AP135" s="234"/>
      <c r="AQ135" s="165"/>
      <c r="AR135" s="165"/>
      <c r="AS135" s="165"/>
      <c r="AT135" s="165"/>
      <c r="AU135" s="165"/>
      <c r="AV135" s="165"/>
      <c r="AW135" s="55"/>
      <c r="AX135" s="55"/>
      <c r="AY135" s="55"/>
      <c r="AZ135" s="55"/>
      <c r="BA135" s="55"/>
      <c r="BB135" s="55"/>
      <c r="BC135" s="55"/>
      <c r="BD135" s="66"/>
      <c r="BE135" s="66"/>
    </row>
    <row r="136" spans="8:57" ht="17.25" customHeight="1" thickBot="1" x14ac:dyDescent="0.35">
      <c r="H136" s="211" t="str">
        <f>$AP$2</f>
        <v>Trial 26</v>
      </c>
      <c r="I136" s="550"/>
      <c r="J136" s="246" t="e">
        <f>IF($AP$6="",#N/A,$P$6)</f>
        <v>#N/A</v>
      </c>
      <c r="K136" s="224" t="e">
        <f>IF($AP$6="",#N/A,$AP$6)</f>
        <v>#N/A</v>
      </c>
      <c r="L136" s="20" t="e">
        <f>($AL$19*$J$136)+$AP$19</f>
        <v>#N/A</v>
      </c>
      <c r="M136" s="21" t="e">
        <f>IF($K$136="", #N/A,$K$136-$L$136)</f>
        <v>#N/A</v>
      </c>
      <c r="N136" s="63" t="e">
        <f>IF($AP$6="", #N/A,$AW$6)</f>
        <v>#N/A</v>
      </c>
      <c r="O136" s="210" t="e">
        <f t="shared" si="3"/>
        <v>#N/A</v>
      </c>
      <c r="P136" s="616"/>
      <c r="Q136" s="34"/>
      <c r="R136" s="7"/>
      <c r="S136" s="7"/>
      <c r="T136" s="7"/>
      <c r="U136" s="7"/>
      <c r="V136" s="7"/>
      <c r="W136" s="7"/>
      <c r="X136" s="7"/>
      <c r="Y136" s="7"/>
      <c r="Z136" s="35"/>
      <c r="AA136" s="7"/>
      <c r="AB136" s="7"/>
      <c r="AC136" s="7"/>
      <c r="AD136" s="125">
        <f>$AD$135+$AE$128</f>
        <v>0.6</v>
      </c>
      <c r="AE136" s="88">
        <f>COUNTIFS($Q$4:$AV$4,"&gt;"&amp;$AD$135,$Q$4:$AV$4,"&lt;="&amp;$AD$136)</f>
        <v>0</v>
      </c>
      <c r="AF136" s="7"/>
      <c r="AG136" s="7"/>
      <c r="AH136" s="7"/>
      <c r="AI136" s="7"/>
      <c r="AJ136" s="7"/>
      <c r="AK136" s="7"/>
      <c r="AL136" s="7"/>
      <c r="AM136" s="35"/>
      <c r="AN136" s="234"/>
      <c r="AO136" s="234"/>
      <c r="AP136" s="234"/>
      <c r="AQ136" s="165"/>
      <c r="AR136" s="165"/>
      <c r="AS136" s="165"/>
      <c r="AT136" s="165"/>
      <c r="AU136" s="165"/>
      <c r="AV136" s="165"/>
      <c r="AW136" s="55"/>
      <c r="AX136" s="55"/>
      <c r="AY136" s="55"/>
      <c r="AZ136" s="55"/>
      <c r="BA136" s="55"/>
      <c r="BB136" s="55"/>
      <c r="BC136" s="55"/>
      <c r="BD136" s="66"/>
      <c r="BE136" s="66"/>
    </row>
    <row r="137" spans="8:57" ht="17.25" customHeight="1" thickBot="1" x14ac:dyDescent="0.35">
      <c r="H137" s="212" t="str">
        <f>$AQ$2</f>
        <v>Trial 27</v>
      </c>
      <c r="I137" s="550"/>
      <c r="J137" s="246" t="e">
        <f>IF($AQ$6="",#N/A,$P$6)</f>
        <v>#N/A</v>
      </c>
      <c r="K137" s="224" t="e">
        <f>IF($AQ$6="",#N/A,$AQ$6)</f>
        <v>#N/A</v>
      </c>
      <c r="L137" s="20" t="e">
        <f>($AL$19*$J$137)+$AP$19</f>
        <v>#N/A</v>
      </c>
      <c r="M137" s="21" t="e">
        <f>IF($K$137="", #N/A,$K$137-$L$137)</f>
        <v>#N/A</v>
      </c>
      <c r="N137" s="63" t="e">
        <f>IF($AQ$6="", #N/A,$AW$6)</f>
        <v>#N/A</v>
      </c>
      <c r="O137" s="210" t="e">
        <f t="shared" si="3"/>
        <v>#N/A</v>
      </c>
      <c r="P137" s="616"/>
      <c r="Q137" s="34"/>
      <c r="R137" s="7"/>
      <c r="S137" s="7"/>
      <c r="T137" s="7"/>
      <c r="U137" s="7"/>
      <c r="V137" s="7"/>
      <c r="W137" s="7"/>
      <c r="X137" s="7"/>
      <c r="Y137" s="7"/>
      <c r="Z137" s="35"/>
      <c r="AA137" s="7"/>
      <c r="AB137" s="7"/>
      <c r="AC137" s="7"/>
      <c r="AD137" s="125">
        <f>$AD$136+$AE$128</f>
        <v>0.7</v>
      </c>
      <c r="AE137" s="88">
        <f>COUNTIFS($Q$4:$AV$4,"&gt;"&amp;$AD$136,$Q$4:$AV$4,"&lt;="&amp;$AD$137)</f>
        <v>0</v>
      </c>
      <c r="AF137" s="7"/>
      <c r="AG137" s="7"/>
      <c r="AH137" s="7"/>
      <c r="AI137" s="7"/>
      <c r="AJ137" s="7"/>
      <c r="AK137" s="7"/>
      <c r="AL137" s="7"/>
      <c r="AM137" s="35"/>
      <c r="AN137" s="234"/>
      <c r="AO137" s="234"/>
      <c r="AP137" s="234"/>
      <c r="AQ137" s="165"/>
      <c r="AR137" s="165"/>
      <c r="AS137" s="165"/>
      <c r="AT137" s="165"/>
      <c r="AU137" s="165"/>
      <c r="AV137" s="165"/>
      <c r="AW137" s="55"/>
      <c r="AX137" s="55"/>
      <c r="AY137" s="55"/>
      <c r="AZ137" s="55"/>
      <c r="BA137" s="55"/>
      <c r="BB137" s="55"/>
      <c r="BC137" s="55"/>
      <c r="BD137" s="66"/>
      <c r="BE137" s="66"/>
    </row>
    <row r="138" spans="8:57" ht="17.25" customHeight="1" thickBot="1" x14ac:dyDescent="0.35">
      <c r="H138" s="211" t="str">
        <f>$AR$2</f>
        <v>Trial 28</v>
      </c>
      <c r="I138" s="550"/>
      <c r="J138" s="246" t="e">
        <f>IF($AR$6="",#N/A,$P$6)</f>
        <v>#N/A</v>
      </c>
      <c r="K138" s="224" t="e">
        <f>IF($AR$6="",#N/A,$AR$6)</f>
        <v>#N/A</v>
      </c>
      <c r="L138" s="20" t="e">
        <f>($AL$19*$J$138)+$AP$19</f>
        <v>#N/A</v>
      </c>
      <c r="M138" s="21" t="e">
        <f>IF($K$138="", #N/A,$K$138-$L$138)</f>
        <v>#N/A</v>
      </c>
      <c r="N138" s="63" t="e">
        <f>IF($AR$6="", #N/A,$AW$6)</f>
        <v>#N/A</v>
      </c>
      <c r="O138" s="210" t="e">
        <f t="shared" si="3"/>
        <v>#N/A</v>
      </c>
      <c r="P138" s="616"/>
      <c r="Q138" s="34"/>
      <c r="R138" s="7"/>
      <c r="S138" s="7"/>
      <c r="T138" s="7"/>
      <c r="U138" s="7"/>
      <c r="V138" s="7"/>
      <c r="W138" s="7"/>
      <c r="X138" s="7"/>
      <c r="Y138" s="7"/>
      <c r="Z138" s="35"/>
      <c r="AA138" s="7"/>
      <c r="AB138" s="7"/>
      <c r="AC138" s="7"/>
      <c r="AD138" s="125">
        <f>$AD$137+$AE$128</f>
        <v>0.79999999999999993</v>
      </c>
      <c r="AE138" s="88">
        <f>COUNTIFS($Q$4:$AV$4,"&gt;"&amp;$AD$137,$Q$4:$AV$4,"&lt;="&amp;$AD$138)</f>
        <v>0</v>
      </c>
      <c r="AF138" s="7"/>
      <c r="AG138" s="7"/>
      <c r="AH138" s="7"/>
      <c r="AI138" s="7"/>
      <c r="AJ138" s="7"/>
      <c r="AK138" s="7"/>
      <c r="AL138" s="7"/>
      <c r="AM138" s="35"/>
      <c r="AN138" s="234"/>
      <c r="AO138" s="234"/>
      <c r="AP138" s="234"/>
      <c r="AQ138" s="165"/>
      <c r="AR138" s="165"/>
      <c r="AS138" s="165"/>
      <c r="AT138" s="165"/>
      <c r="AU138" s="165"/>
      <c r="AV138" s="165"/>
      <c r="AW138" s="55"/>
      <c r="AX138" s="55"/>
      <c r="AY138" s="55"/>
      <c r="AZ138" s="55"/>
      <c r="BA138" s="55"/>
      <c r="BB138" s="55"/>
      <c r="BC138" s="55"/>
      <c r="BD138" s="66"/>
      <c r="BE138" s="66"/>
    </row>
    <row r="139" spans="8:57" ht="17.25" customHeight="1" thickBot="1" x14ac:dyDescent="0.35">
      <c r="H139" s="212" t="str">
        <f>$AS$2</f>
        <v>Trial 29</v>
      </c>
      <c r="I139" s="550"/>
      <c r="J139" s="246" t="e">
        <f>IF($AS$6="",#N/A,$P$6)</f>
        <v>#N/A</v>
      </c>
      <c r="K139" s="224" t="e">
        <f>IF($AS$6="",#N/A,$AS$6)</f>
        <v>#N/A</v>
      </c>
      <c r="L139" s="20" t="e">
        <f>($AL$19*$J$139)+$AP$19</f>
        <v>#N/A</v>
      </c>
      <c r="M139" s="21" t="e">
        <f>IF($K$139="", #N/A,$K$139-$L$139)</f>
        <v>#N/A</v>
      </c>
      <c r="N139" s="63" t="e">
        <f>IF($AS$6="", #N/A,$AW$6)</f>
        <v>#N/A</v>
      </c>
      <c r="O139" s="210" t="e">
        <f t="shared" si="3"/>
        <v>#N/A</v>
      </c>
      <c r="P139" s="616"/>
      <c r="Q139" s="34"/>
      <c r="R139" s="7"/>
      <c r="S139" s="7"/>
      <c r="T139" s="7"/>
      <c r="U139" s="7"/>
      <c r="V139" s="7"/>
      <c r="W139" s="7"/>
      <c r="X139" s="7"/>
      <c r="Y139" s="7"/>
      <c r="Z139" s="35"/>
      <c r="AA139" s="7"/>
      <c r="AB139" s="7"/>
      <c r="AC139" s="7"/>
      <c r="AD139" s="125">
        <f>$AD$138+$AE$128</f>
        <v>0.89999999999999991</v>
      </c>
      <c r="AE139" s="88">
        <f>COUNTIFS($Q$4:$AV$4,"&gt;"&amp;$AD$138,$Q$4:$AV$4,"&lt;="&amp;$AD$139)</f>
        <v>0</v>
      </c>
      <c r="AF139" s="7"/>
      <c r="AG139" s="7"/>
      <c r="AH139" s="7"/>
      <c r="AI139" s="7"/>
      <c r="AJ139" s="7"/>
      <c r="AK139" s="7"/>
      <c r="AL139" s="7"/>
      <c r="AM139" s="35"/>
      <c r="AN139" s="234"/>
      <c r="AO139" s="234"/>
      <c r="AP139" s="234"/>
      <c r="AQ139" s="165"/>
      <c r="AR139" s="165"/>
      <c r="AS139" s="165"/>
      <c r="AT139" s="165"/>
      <c r="AU139" s="165"/>
      <c r="AV139" s="165"/>
      <c r="AW139" s="55"/>
      <c r="AX139" s="55"/>
      <c r="AY139" s="55"/>
      <c r="AZ139" s="55"/>
      <c r="BA139" s="55"/>
      <c r="BB139" s="55"/>
      <c r="BC139" s="55"/>
      <c r="BD139" s="66"/>
      <c r="BE139" s="66"/>
    </row>
    <row r="140" spans="8:57" ht="17.25" customHeight="1" thickBot="1" x14ac:dyDescent="0.35">
      <c r="H140" s="211" t="str">
        <f>$AT$2</f>
        <v>Trial 30</v>
      </c>
      <c r="I140" s="550"/>
      <c r="J140" s="246" t="e">
        <f>IF($AT$6="",#N/A,$P$6)</f>
        <v>#N/A</v>
      </c>
      <c r="K140" s="224" t="e">
        <f>IF($AT$6="",#N/A,$AT$6)</f>
        <v>#N/A</v>
      </c>
      <c r="L140" s="20" t="e">
        <f>($AL$19*$J$140)+$AP$19</f>
        <v>#N/A</v>
      </c>
      <c r="M140" s="21" t="e">
        <f>IF($K$140="", #N/A,$K$140-$L$140)</f>
        <v>#N/A</v>
      </c>
      <c r="N140" s="63" t="e">
        <f>IF($AT$6="", #N/A,$AW$6)</f>
        <v>#N/A</v>
      </c>
      <c r="O140" s="210" t="e">
        <f t="shared" si="3"/>
        <v>#N/A</v>
      </c>
      <c r="P140" s="616"/>
      <c r="Q140" s="34"/>
      <c r="R140" s="7"/>
      <c r="S140" s="7"/>
      <c r="T140" s="7"/>
      <c r="U140" s="7"/>
      <c r="V140" s="7"/>
      <c r="W140" s="7"/>
      <c r="X140" s="7"/>
      <c r="Y140" s="7"/>
      <c r="Z140" s="35"/>
      <c r="AA140" s="7"/>
      <c r="AB140" s="7"/>
      <c r="AC140" s="7"/>
      <c r="AD140" s="126">
        <f>$AD$139+$AE$128</f>
        <v>0.99999999999999989</v>
      </c>
      <c r="AE140" s="89">
        <f>COUNTIFS($Q$4:$AV$4,"&gt;"&amp;$AD$139)</f>
        <v>0</v>
      </c>
      <c r="AF140" s="7"/>
      <c r="AG140" s="7"/>
      <c r="AH140" s="7"/>
      <c r="AI140" s="7"/>
      <c r="AJ140" s="7"/>
      <c r="AK140" s="7"/>
      <c r="AL140" s="7"/>
      <c r="AM140" s="35"/>
      <c r="AN140" s="234"/>
      <c r="AO140" s="234"/>
      <c r="AP140" s="234"/>
      <c r="AQ140" s="165"/>
      <c r="AR140" s="165"/>
      <c r="AS140" s="165"/>
      <c r="AT140" s="165"/>
      <c r="AU140" s="165"/>
      <c r="AV140" s="165"/>
      <c r="AW140" s="55"/>
      <c r="AX140" s="55"/>
      <c r="AY140" s="55"/>
      <c r="AZ140" s="55"/>
      <c r="BA140" s="55"/>
      <c r="BB140" s="55"/>
      <c r="BC140" s="55"/>
      <c r="BD140" s="66"/>
      <c r="BE140" s="66"/>
    </row>
    <row r="141" spans="8:57" ht="17.25" customHeight="1" thickBot="1" x14ac:dyDescent="0.35">
      <c r="H141" s="212" t="str">
        <f>$AU$2</f>
        <v>Trial 31</v>
      </c>
      <c r="I141" s="550"/>
      <c r="J141" s="246" t="e">
        <f>IF($AU$6="",#N/A,$P$6)</f>
        <v>#N/A</v>
      </c>
      <c r="K141" s="224" t="e">
        <f>IF($AU$6="",#N/A,$AU$6)</f>
        <v>#N/A</v>
      </c>
      <c r="L141" s="20" t="e">
        <f>($AL$19*$J$141)+$AP$19</f>
        <v>#N/A</v>
      </c>
      <c r="M141" s="21" t="e">
        <f>IF($K$141="", #N/A,$K$141-$L$141)</f>
        <v>#N/A</v>
      </c>
      <c r="N141" s="63" t="e">
        <f>IF($AU$6="", #N/A,$AW$6)</f>
        <v>#N/A</v>
      </c>
      <c r="O141" s="210" t="e">
        <f t="shared" si="3"/>
        <v>#N/A</v>
      </c>
      <c r="P141" s="616"/>
      <c r="Q141" s="34"/>
      <c r="R141" s="7"/>
      <c r="S141" s="7"/>
      <c r="T141" s="7"/>
      <c r="U141" s="7"/>
      <c r="V141" s="7"/>
      <c r="W141" s="7"/>
      <c r="X141" s="7"/>
      <c r="Y141" s="7"/>
      <c r="Z141" s="35"/>
      <c r="AA141" s="7"/>
      <c r="AB141" s="7"/>
      <c r="AC141" s="7"/>
      <c r="AD141" s="7"/>
      <c r="AE141" s="282"/>
      <c r="AF141" s="7"/>
      <c r="AG141" s="7"/>
      <c r="AH141" s="7"/>
      <c r="AI141" s="7"/>
      <c r="AJ141" s="7"/>
      <c r="AK141" s="7"/>
      <c r="AL141" s="7"/>
      <c r="AM141" s="35"/>
      <c r="AN141" s="234"/>
      <c r="AO141" s="234"/>
      <c r="AP141" s="234"/>
      <c r="AQ141" s="165"/>
      <c r="AR141" s="165"/>
      <c r="AS141" s="165"/>
      <c r="AT141" s="165"/>
      <c r="AU141" s="165"/>
      <c r="AV141" s="165"/>
      <c r="AW141" s="55"/>
      <c r="AX141" s="55"/>
      <c r="AY141" s="55"/>
      <c r="AZ141" s="55"/>
      <c r="BA141" s="55"/>
      <c r="BB141" s="55"/>
      <c r="BC141" s="55"/>
      <c r="BD141" s="66"/>
      <c r="BE141" s="66"/>
    </row>
    <row r="142" spans="8:57" ht="17.25" customHeight="1" thickBot="1" x14ac:dyDescent="0.35">
      <c r="H142" s="213" t="str">
        <f>$AV$2</f>
        <v>Trial 32</v>
      </c>
      <c r="I142" s="551"/>
      <c r="J142" s="248" t="e">
        <f>IF($AV$6="",#N/A,$P$6)</f>
        <v>#N/A</v>
      </c>
      <c r="K142" s="225" t="e">
        <f>IF($AV$6="",#N/A,$AV$6)</f>
        <v>#N/A</v>
      </c>
      <c r="L142" s="214" t="e">
        <f>($AL$19*$J$142)+$AP$19</f>
        <v>#N/A</v>
      </c>
      <c r="M142" s="215" t="e">
        <f>IF($K$142="", #N/A,$K$142-$L$142)</f>
        <v>#N/A</v>
      </c>
      <c r="N142" s="216" t="e">
        <f>IF($AV$6="", #N/A,$AW$6)</f>
        <v>#N/A</v>
      </c>
      <c r="O142" s="249" t="e">
        <f t="shared" si="3"/>
        <v>#N/A</v>
      </c>
      <c r="P142" s="616"/>
      <c r="Q142" s="34"/>
      <c r="R142" s="7"/>
      <c r="S142" s="7"/>
      <c r="T142" s="7"/>
      <c r="U142" s="7"/>
      <c r="V142" s="7"/>
      <c r="W142" s="7"/>
      <c r="X142" s="7"/>
      <c r="Y142" s="7"/>
      <c r="Z142" s="35"/>
      <c r="AA142" s="7"/>
      <c r="AB142" s="7"/>
      <c r="AC142" s="7"/>
      <c r="AD142" s="7"/>
      <c r="AE142" s="282"/>
      <c r="AF142" s="7"/>
      <c r="AG142" s="7"/>
      <c r="AH142" s="7"/>
      <c r="AI142" s="7"/>
      <c r="AJ142" s="7"/>
      <c r="AK142" s="7"/>
      <c r="AL142" s="7"/>
      <c r="AM142" s="35"/>
      <c r="AN142" s="234"/>
      <c r="AO142" s="234"/>
      <c r="AP142" s="234"/>
      <c r="AQ142" s="165"/>
      <c r="AR142" s="165"/>
      <c r="AS142" s="165"/>
      <c r="AT142" s="165"/>
      <c r="AU142" s="165"/>
      <c r="AV142" s="165"/>
      <c r="AW142" s="55"/>
      <c r="AX142" s="55"/>
      <c r="AY142" s="55"/>
      <c r="AZ142" s="55"/>
      <c r="BA142" s="55"/>
      <c r="BB142" s="55"/>
      <c r="BC142" s="55"/>
      <c r="BD142" s="66"/>
      <c r="BE142" s="66"/>
    </row>
    <row r="143" spans="8:57" ht="17.25" customHeight="1" x14ac:dyDescent="0.3">
      <c r="P143" s="616"/>
      <c r="Q143" s="34"/>
      <c r="R143" s="7"/>
      <c r="S143" s="7"/>
      <c r="T143" s="7"/>
      <c r="U143" s="7"/>
      <c r="V143" s="7"/>
      <c r="W143" s="7"/>
      <c r="X143" s="7"/>
      <c r="Y143" s="7"/>
      <c r="Z143" s="35"/>
      <c r="AA143" s="7"/>
      <c r="AB143" s="7"/>
      <c r="AC143" s="7"/>
      <c r="AD143" s="7"/>
      <c r="AE143" s="282"/>
      <c r="AF143" s="7"/>
      <c r="AG143" s="7"/>
      <c r="AH143" s="7"/>
      <c r="AI143" s="7"/>
      <c r="AJ143" s="7"/>
      <c r="AK143" s="7"/>
      <c r="AL143" s="7"/>
      <c r="AM143" s="35"/>
      <c r="AN143" s="234"/>
      <c r="AO143" s="234"/>
      <c r="AP143" s="234"/>
      <c r="AQ143" s="165"/>
      <c r="AR143" s="165"/>
      <c r="AS143" s="165"/>
      <c r="AT143" s="165"/>
      <c r="AU143" s="165"/>
      <c r="AV143" s="165"/>
      <c r="AW143" s="55"/>
      <c r="AX143" s="55"/>
      <c r="AY143" s="55"/>
      <c r="AZ143" s="55"/>
      <c r="BA143" s="55"/>
      <c r="BB143" s="55"/>
      <c r="BC143" s="55"/>
      <c r="BD143" s="66"/>
      <c r="BE143" s="66"/>
    </row>
    <row r="144" spans="8:57" ht="17.25" customHeight="1" x14ac:dyDescent="0.3">
      <c r="P144" s="616"/>
      <c r="Q144" s="34"/>
      <c r="R144" s="7"/>
      <c r="S144" s="7"/>
      <c r="T144" s="7"/>
      <c r="U144" s="7"/>
      <c r="V144" s="7"/>
      <c r="W144" s="7"/>
      <c r="X144" s="7"/>
      <c r="Y144" s="7"/>
      <c r="Z144" s="35"/>
      <c r="AA144" s="7"/>
      <c r="AB144" s="7"/>
      <c r="AC144" s="7"/>
      <c r="AD144" s="7"/>
      <c r="AE144" s="282"/>
      <c r="AF144" s="7"/>
      <c r="AG144" s="7"/>
      <c r="AH144" s="7"/>
      <c r="AI144" s="7"/>
      <c r="AJ144" s="7"/>
      <c r="AK144" s="7"/>
      <c r="AL144" s="7"/>
      <c r="AM144" s="35"/>
      <c r="AN144" s="234"/>
      <c r="AO144" s="234"/>
      <c r="AP144" s="234"/>
      <c r="AQ144" s="165"/>
      <c r="AR144" s="165"/>
      <c r="AS144" s="165"/>
      <c r="AT144" s="165"/>
      <c r="AU144" s="165"/>
      <c r="AV144" s="165"/>
      <c r="AW144" s="55"/>
      <c r="AX144" s="55"/>
      <c r="AY144" s="55"/>
      <c r="AZ144" s="55"/>
      <c r="BA144" s="55"/>
      <c r="BB144" s="55"/>
      <c r="BC144" s="55"/>
      <c r="BD144" s="66"/>
      <c r="BE144" s="66"/>
    </row>
    <row r="145" spans="16:57" ht="17.25" customHeight="1" x14ac:dyDescent="0.3">
      <c r="P145" s="616"/>
      <c r="Q145" s="34"/>
      <c r="R145" s="7"/>
      <c r="S145" s="7"/>
      <c r="T145" s="7"/>
      <c r="U145" s="7"/>
      <c r="V145" s="7"/>
      <c r="W145" s="7"/>
      <c r="X145" s="7"/>
      <c r="Y145" s="7"/>
      <c r="Z145" s="35"/>
      <c r="AA145" s="7"/>
      <c r="AB145" s="7"/>
      <c r="AC145" s="7"/>
      <c r="AD145" s="7"/>
      <c r="AE145" s="282"/>
      <c r="AF145" s="7"/>
      <c r="AG145" s="7"/>
      <c r="AH145" s="7"/>
      <c r="AI145" s="7"/>
      <c r="AJ145" s="7"/>
      <c r="AK145" s="7"/>
      <c r="AL145" s="7"/>
      <c r="AM145" s="35"/>
      <c r="AN145" s="234"/>
      <c r="AO145" s="234"/>
      <c r="AP145" s="234"/>
      <c r="AQ145" s="165"/>
      <c r="AR145" s="165"/>
      <c r="AS145" s="165"/>
      <c r="AT145" s="165"/>
      <c r="AU145" s="165"/>
      <c r="AV145" s="165"/>
      <c r="AW145" s="55"/>
      <c r="AX145" s="55"/>
      <c r="AY145" s="55"/>
      <c r="AZ145" s="55"/>
      <c r="BA145" s="55"/>
      <c r="BB145" s="55"/>
      <c r="BC145" s="55"/>
      <c r="BD145" s="66"/>
      <c r="BE145" s="66"/>
    </row>
    <row r="146" spans="16:57" ht="17.25" customHeight="1" x14ac:dyDescent="0.3">
      <c r="P146" s="616"/>
      <c r="Q146" s="34"/>
      <c r="R146" s="7"/>
      <c r="S146" s="7"/>
      <c r="T146" s="7"/>
      <c r="U146" s="7"/>
      <c r="V146" s="7"/>
      <c r="W146" s="7"/>
      <c r="X146" s="7"/>
      <c r="Y146" s="7"/>
      <c r="Z146" s="35"/>
      <c r="AA146" s="7"/>
      <c r="AB146" s="7"/>
      <c r="AC146" s="7"/>
      <c r="AD146" s="7"/>
      <c r="AE146" s="282"/>
      <c r="AF146" s="7"/>
      <c r="AG146" s="7"/>
      <c r="AH146" s="7"/>
      <c r="AI146" s="7"/>
      <c r="AJ146" s="7"/>
      <c r="AK146" s="7"/>
      <c r="AL146" s="7"/>
      <c r="AM146" s="35"/>
      <c r="AN146" s="234"/>
      <c r="AO146" s="234"/>
      <c r="AP146" s="234"/>
      <c r="AQ146" s="165"/>
      <c r="AR146" s="165"/>
      <c r="AS146" s="165"/>
      <c r="AT146" s="165"/>
      <c r="AU146" s="165"/>
      <c r="AV146" s="165"/>
      <c r="AW146" s="55"/>
      <c r="AX146" s="55"/>
      <c r="AY146" s="55"/>
      <c r="AZ146" s="55"/>
      <c r="BA146" s="55"/>
      <c r="BB146" s="55"/>
      <c r="BC146" s="55"/>
      <c r="BD146" s="66"/>
      <c r="BE146" s="66"/>
    </row>
    <row r="147" spans="16:57" ht="17.25" customHeight="1" thickBot="1" x14ac:dyDescent="0.35">
      <c r="P147" s="617"/>
      <c r="Q147" s="36"/>
      <c r="R147" s="27"/>
      <c r="S147" s="27"/>
      <c r="T147" s="27"/>
      <c r="U147" s="27"/>
      <c r="V147" s="27"/>
      <c r="W147" s="27"/>
      <c r="X147" s="27"/>
      <c r="Y147" s="27"/>
      <c r="Z147" s="3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37"/>
      <c r="AN147" s="234"/>
      <c r="AO147" s="234"/>
      <c r="AP147" s="234"/>
      <c r="AQ147" s="165"/>
      <c r="AR147" s="165"/>
      <c r="AS147" s="165"/>
      <c r="AT147" s="165"/>
      <c r="AU147" s="165"/>
      <c r="AV147" s="165"/>
      <c r="AW147" s="55"/>
      <c r="AX147" s="55"/>
      <c r="AY147" s="55"/>
      <c r="AZ147" s="55"/>
      <c r="BA147" s="55"/>
      <c r="BB147" s="55"/>
      <c r="BC147" s="55"/>
      <c r="BD147" s="66"/>
      <c r="BE147" s="66"/>
    </row>
    <row r="148" spans="16:57" ht="17.25" customHeight="1" x14ac:dyDescent="0.3">
      <c r="P148" s="555" t="s">
        <v>77</v>
      </c>
      <c r="Q148" s="608" t="s">
        <v>58</v>
      </c>
      <c r="R148" s="609"/>
      <c r="S148" s="609"/>
      <c r="T148" s="320"/>
      <c r="U148" s="321" t="s">
        <v>63</v>
      </c>
      <c r="V148" s="321" t="s">
        <v>62</v>
      </c>
      <c r="W148" s="321" t="s">
        <v>64</v>
      </c>
      <c r="X148" s="320"/>
      <c r="Y148" s="319" t="s">
        <v>59</v>
      </c>
      <c r="Z148" s="356" t="s">
        <v>60</v>
      </c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39"/>
      <c r="AN148" s="234"/>
      <c r="AO148" s="234"/>
      <c r="AP148" s="234"/>
      <c r="AQ148" s="165"/>
      <c r="AR148" s="165"/>
      <c r="AS148" s="165"/>
      <c r="AT148" s="165"/>
      <c r="AU148" s="165"/>
      <c r="AV148" s="165"/>
      <c r="AW148" s="55"/>
      <c r="AX148" s="55"/>
      <c r="AY148" s="55"/>
      <c r="AZ148" s="55"/>
      <c r="BA148" s="55"/>
      <c r="BB148" s="55"/>
      <c r="BC148" s="55"/>
      <c r="BD148" s="66"/>
      <c r="BE148" s="66"/>
    </row>
    <row r="149" spans="16:57" ht="17.25" customHeight="1" x14ac:dyDescent="0.3">
      <c r="P149" s="553"/>
      <c r="Q149" s="610" t="e">
        <f>$AY$5</f>
        <v>#DIV/0!</v>
      </c>
      <c r="R149" s="611"/>
      <c r="S149" s="611"/>
      <c r="T149" s="7"/>
      <c r="U149" s="236">
        <f>MIN($Q$5:$AV$5)</f>
        <v>0</v>
      </c>
      <c r="V149" s="236">
        <f>MAX($Q$5:$AV$5)</f>
        <v>0</v>
      </c>
      <c r="W149" s="236">
        <f>MAX($Q$5:$AV$5)-MIN($Q$5:$AV$5)</f>
        <v>0</v>
      </c>
      <c r="X149" s="7"/>
      <c r="Y149" s="322" t="e">
        <f>$AW$5</f>
        <v>#DIV/0!</v>
      </c>
      <c r="Z149" s="357" t="e">
        <f>MEDIAN($Q$5:$AV$5)</f>
        <v>#NUM!</v>
      </c>
      <c r="AA149" s="7"/>
      <c r="AB149" s="7"/>
      <c r="AC149" s="7"/>
      <c r="AD149" s="7"/>
      <c r="AE149" s="308"/>
      <c r="AF149" s="67"/>
      <c r="AG149" s="67"/>
      <c r="AH149" s="67"/>
      <c r="AI149" s="67"/>
      <c r="AJ149" s="67"/>
      <c r="AK149" s="67"/>
      <c r="AL149" s="67"/>
      <c r="AM149" s="68"/>
      <c r="AN149" s="234"/>
      <c r="AO149" s="234"/>
      <c r="AP149" s="234"/>
      <c r="AQ149" s="165"/>
      <c r="AR149" s="165"/>
      <c r="AS149" s="165"/>
      <c r="AT149" s="165"/>
      <c r="AU149" s="165"/>
      <c r="AV149" s="165"/>
      <c r="AW149" s="55"/>
      <c r="AX149" s="55"/>
      <c r="AY149" s="55"/>
      <c r="AZ149" s="55"/>
      <c r="BA149" s="55"/>
      <c r="BB149" s="55"/>
      <c r="BC149" s="55"/>
      <c r="BD149" s="66"/>
      <c r="BE149" s="66"/>
    </row>
    <row r="150" spans="16:57" ht="17.25" customHeight="1" x14ac:dyDescent="0.3">
      <c r="P150" s="553"/>
      <c r="Q150" s="34"/>
      <c r="R150" s="7"/>
      <c r="S150" s="7"/>
      <c r="T150" s="7"/>
      <c r="U150" s="7"/>
      <c r="V150" s="7"/>
      <c r="W150" s="7"/>
      <c r="X150" s="7"/>
      <c r="Y150" s="7"/>
      <c r="Z150" s="35"/>
      <c r="AA150" s="7"/>
      <c r="AB150" s="7"/>
      <c r="AC150" s="7"/>
      <c r="AD150" s="7"/>
      <c r="AE150" s="308"/>
      <c r="AF150" s="67"/>
      <c r="AG150" s="67"/>
      <c r="AH150" s="67"/>
      <c r="AI150" s="67"/>
      <c r="AJ150" s="67"/>
      <c r="AK150" s="67"/>
      <c r="AL150" s="67"/>
      <c r="AM150" s="68"/>
      <c r="AN150" s="234"/>
      <c r="AO150" s="234"/>
      <c r="AP150" s="234"/>
      <c r="AQ150" s="165"/>
      <c r="AR150" s="165"/>
      <c r="AS150" s="165"/>
      <c r="AT150" s="165"/>
      <c r="AU150" s="165"/>
      <c r="AV150" s="165"/>
      <c r="AW150" s="55"/>
      <c r="AX150" s="55"/>
      <c r="AY150" s="55"/>
      <c r="AZ150" s="55"/>
      <c r="BA150" s="55"/>
      <c r="BB150" s="55"/>
      <c r="BC150" s="55"/>
      <c r="BD150" s="66"/>
      <c r="BE150" s="66"/>
    </row>
    <row r="151" spans="16:57" ht="17.25" customHeight="1" x14ac:dyDescent="0.3">
      <c r="P151" s="553"/>
      <c r="Q151" s="347" t="s">
        <v>69</v>
      </c>
      <c r="R151" s="101" t="e">
        <f>$V$153-(1.5*$V$155)</f>
        <v>#NUM!</v>
      </c>
      <c r="S151" s="612" t="s">
        <v>78</v>
      </c>
      <c r="T151" s="612"/>
      <c r="U151" s="612"/>
      <c r="V151" s="612"/>
      <c r="W151" s="612"/>
      <c r="X151" s="612"/>
      <c r="Y151" s="101" t="e">
        <f>$V$154+(1.5*$V$155)</f>
        <v>#NUM!</v>
      </c>
      <c r="Z151" s="358" t="s">
        <v>68</v>
      </c>
      <c r="AA151" s="7"/>
      <c r="AB151" s="309" t="s">
        <v>92</v>
      </c>
      <c r="AC151" s="7"/>
      <c r="AD151" s="7"/>
      <c r="AE151" s="308"/>
      <c r="AF151" s="67"/>
      <c r="AG151" s="67"/>
      <c r="AH151" s="67"/>
      <c r="AI151" s="67"/>
      <c r="AJ151" s="67"/>
      <c r="AK151" s="67"/>
      <c r="AL151" s="67"/>
      <c r="AM151" s="68"/>
      <c r="AN151" s="234"/>
      <c r="AO151" s="234"/>
      <c r="AP151" s="234"/>
      <c r="AQ151" s="165"/>
      <c r="AR151" s="165"/>
      <c r="AS151" s="165"/>
      <c r="AT151" s="165"/>
      <c r="AU151" s="165"/>
      <c r="AV151" s="165"/>
      <c r="AW151" s="55"/>
      <c r="AX151" s="55"/>
      <c r="AY151" s="55"/>
      <c r="AZ151" s="55"/>
      <c r="BA151" s="55"/>
      <c r="BB151" s="55"/>
      <c r="BC151" s="55"/>
      <c r="BD151" s="66"/>
      <c r="BE151" s="66"/>
    </row>
    <row r="152" spans="16:57" ht="17.25" customHeight="1" x14ac:dyDescent="0.3">
      <c r="P152" s="553"/>
      <c r="Q152" s="34"/>
      <c r="R152" s="7"/>
      <c r="S152" s="7"/>
      <c r="T152" s="7"/>
      <c r="U152" s="7"/>
      <c r="V152" s="7"/>
      <c r="W152" s="7"/>
      <c r="X152" s="7"/>
      <c r="Y152" s="7"/>
      <c r="Z152" s="35"/>
      <c r="AA152" s="7"/>
      <c r="AB152" s="7"/>
      <c r="AC152" s="7"/>
      <c r="AD152" s="7"/>
      <c r="AE152" s="282"/>
      <c r="AF152" s="7"/>
      <c r="AG152" s="7"/>
      <c r="AH152" s="7"/>
      <c r="AI152" s="7"/>
      <c r="AJ152" s="7"/>
      <c r="AK152" s="7"/>
      <c r="AL152" s="7"/>
      <c r="AM152" s="35"/>
      <c r="AN152" s="234"/>
      <c r="AO152" s="234"/>
      <c r="AP152" s="234"/>
      <c r="AQ152" s="165"/>
      <c r="AR152" s="165"/>
      <c r="AS152" s="165"/>
      <c r="AT152" s="165"/>
      <c r="AU152" s="165"/>
      <c r="AV152" s="165"/>
      <c r="AW152" s="55"/>
      <c r="AX152" s="55"/>
      <c r="AY152" s="55"/>
      <c r="AZ152" s="55"/>
      <c r="BA152" s="55"/>
      <c r="BB152" s="55"/>
      <c r="BC152" s="55"/>
      <c r="BD152" s="66"/>
      <c r="BE152" s="66"/>
    </row>
    <row r="153" spans="16:57" ht="17.25" customHeight="1" x14ac:dyDescent="0.3">
      <c r="P153" s="553"/>
      <c r="Q153" s="34"/>
      <c r="R153" s="7"/>
      <c r="S153" s="7"/>
      <c r="T153" s="7"/>
      <c r="U153" s="71" t="s">
        <v>65</v>
      </c>
      <c r="V153" s="72" t="e">
        <f>QUARTILE($Q$5:$AV$5,1)</f>
        <v>#NUM!</v>
      </c>
      <c r="W153" s="7"/>
      <c r="X153" s="7"/>
      <c r="Y153" s="7"/>
      <c r="Z153" s="35"/>
      <c r="AA153" s="7"/>
      <c r="AB153" s="7"/>
      <c r="AC153" s="7"/>
      <c r="AD153" s="7"/>
      <c r="AE153" s="308"/>
      <c r="AF153" s="7"/>
      <c r="AG153" s="7"/>
      <c r="AH153" s="7"/>
      <c r="AI153" s="7"/>
      <c r="AJ153" s="7"/>
      <c r="AK153" s="7"/>
      <c r="AL153" s="7"/>
      <c r="AM153" s="35"/>
      <c r="AN153" s="234"/>
      <c r="AO153" s="234"/>
      <c r="AP153" s="234"/>
      <c r="AQ153" s="165"/>
      <c r="AR153" s="165"/>
      <c r="AS153" s="165"/>
      <c r="AT153" s="165"/>
      <c r="AU153" s="165"/>
      <c r="AV153" s="165"/>
      <c r="AW153" s="55"/>
      <c r="AX153" s="55"/>
      <c r="AY153" s="55"/>
      <c r="AZ153" s="55"/>
      <c r="BA153" s="55"/>
      <c r="BB153" s="55"/>
      <c r="BC153" s="55"/>
      <c r="BD153" s="66"/>
      <c r="BE153" s="66"/>
    </row>
    <row r="154" spans="16:57" ht="17.25" customHeight="1" x14ac:dyDescent="0.3">
      <c r="P154" s="553"/>
      <c r="Q154" s="34"/>
      <c r="R154" s="7"/>
      <c r="S154" s="7"/>
      <c r="T154" s="7"/>
      <c r="U154" s="71" t="s">
        <v>66</v>
      </c>
      <c r="V154" s="72" t="e">
        <f>QUARTILE($Q$5:$AV$5,3)</f>
        <v>#NUM!</v>
      </c>
      <c r="W154" s="7"/>
      <c r="X154" s="7"/>
      <c r="Y154" s="7"/>
      <c r="Z154" s="35"/>
      <c r="AA154" s="7"/>
      <c r="AB154" s="7"/>
      <c r="AC154" s="7"/>
      <c r="AD154" s="7"/>
      <c r="AE154" s="308"/>
      <c r="AF154" s="7"/>
      <c r="AG154" s="7"/>
      <c r="AH154" s="7"/>
      <c r="AI154" s="7"/>
      <c r="AJ154" s="7"/>
      <c r="AK154" s="7"/>
      <c r="AL154" s="7"/>
      <c r="AM154" s="35"/>
      <c r="AN154" s="234"/>
      <c r="AO154" s="234"/>
      <c r="AP154" s="234"/>
      <c r="AQ154" s="165"/>
      <c r="AR154" s="165"/>
      <c r="AS154" s="165"/>
      <c r="AT154" s="165"/>
      <c r="AU154" s="165"/>
      <c r="AV154" s="165"/>
      <c r="AW154" s="55"/>
      <c r="AX154" s="55"/>
      <c r="AY154" s="55"/>
      <c r="AZ154" s="55"/>
      <c r="BA154" s="55"/>
      <c r="BB154" s="55"/>
      <c r="BC154" s="55"/>
      <c r="BD154" s="66"/>
      <c r="BE154" s="66"/>
    </row>
    <row r="155" spans="16:57" ht="17.25" customHeight="1" x14ac:dyDescent="0.3">
      <c r="P155" s="553"/>
      <c r="Q155" s="34"/>
      <c r="R155" s="7"/>
      <c r="S155" s="7"/>
      <c r="T155" s="7"/>
      <c r="U155" s="71" t="s">
        <v>67</v>
      </c>
      <c r="V155" s="72" t="e">
        <f>$V$154-$V$153</f>
        <v>#NUM!</v>
      </c>
      <c r="W155" s="7"/>
      <c r="X155" s="7"/>
      <c r="Y155" s="7"/>
      <c r="Z155" s="35"/>
      <c r="AA155" s="7"/>
      <c r="AB155" s="7"/>
      <c r="AC155" s="7"/>
      <c r="AD155" s="7"/>
      <c r="AE155" s="308"/>
      <c r="AF155" s="7"/>
      <c r="AG155" s="7"/>
      <c r="AH155" s="7"/>
      <c r="AI155" s="7"/>
      <c r="AJ155" s="7"/>
      <c r="AK155" s="7"/>
      <c r="AL155" s="7"/>
      <c r="AM155" s="35"/>
      <c r="AN155" s="234"/>
      <c r="AO155" s="234"/>
      <c r="AP155" s="234"/>
      <c r="AQ155" s="165"/>
      <c r="AR155" s="165"/>
      <c r="AS155" s="165"/>
      <c r="AT155" s="165"/>
      <c r="AU155" s="165"/>
      <c r="AV155" s="165"/>
      <c r="AW155" s="55"/>
      <c r="AX155" s="55"/>
      <c r="AY155" s="55"/>
      <c r="AZ155" s="55"/>
      <c r="BA155" s="55"/>
      <c r="BB155" s="55"/>
      <c r="BC155" s="55"/>
      <c r="BD155" s="66"/>
      <c r="BE155" s="66"/>
    </row>
    <row r="156" spans="16:57" ht="17.25" customHeight="1" x14ac:dyDescent="0.3">
      <c r="P156" s="553"/>
      <c r="Q156" s="34"/>
      <c r="R156" s="7"/>
      <c r="S156" s="7"/>
      <c r="T156" s="7"/>
      <c r="U156" s="7"/>
      <c r="V156" s="7"/>
      <c r="W156" s="7"/>
      <c r="X156" s="7"/>
      <c r="Y156" s="7"/>
      <c r="Z156" s="35"/>
      <c r="AA156" s="7"/>
      <c r="AB156" s="7"/>
      <c r="AC156" s="7"/>
      <c r="AD156" s="7"/>
      <c r="AE156" s="308"/>
      <c r="AF156" s="7"/>
      <c r="AG156" s="7"/>
      <c r="AH156" s="7"/>
      <c r="AI156" s="7"/>
      <c r="AJ156" s="7"/>
      <c r="AK156" s="7"/>
      <c r="AL156" s="7"/>
      <c r="AM156" s="35"/>
      <c r="AN156" s="234"/>
      <c r="AO156" s="234"/>
      <c r="AP156" s="234"/>
      <c r="AQ156" s="165"/>
      <c r="AR156" s="165"/>
      <c r="AS156" s="165"/>
      <c r="AT156" s="165"/>
      <c r="AU156" s="165"/>
      <c r="AV156" s="165"/>
      <c r="AW156" s="55"/>
      <c r="AX156" s="55"/>
      <c r="AY156" s="55"/>
      <c r="AZ156" s="55"/>
      <c r="BA156" s="55"/>
      <c r="BB156" s="55"/>
      <c r="BC156" s="55"/>
      <c r="BD156" s="66"/>
      <c r="BE156" s="66"/>
    </row>
    <row r="157" spans="16:57" ht="17.25" customHeight="1" x14ac:dyDescent="0.3">
      <c r="P157" s="553"/>
      <c r="Q157" s="34"/>
      <c r="R157" s="7"/>
      <c r="S157" s="7"/>
      <c r="T157" s="7"/>
      <c r="U157" s="7"/>
      <c r="V157" s="7"/>
      <c r="W157" s="7"/>
      <c r="X157" s="7"/>
      <c r="Y157" s="7"/>
      <c r="Z157" s="35"/>
      <c r="AA157" s="7"/>
      <c r="AB157" s="7"/>
      <c r="AC157" s="7"/>
      <c r="AD157" s="7"/>
      <c r="AE157" s="308"/>
      <c r="AF157" s="7"/>
      <c r="AG157" s="7"/>
      <c r="AH157" s="7"/>
      <c r="AI157" s="7"/>
      <c r="AJ157" s="7"/>
      <c r="AK157" s="7"/>
      <c r="AL157" s="7"/>
      <c r="AM157" s="35"/>
      <c r="AN157" s="234"/>
      <c r="AO157" s="234"/>
      <c r="AP157" s="234"/>
      <c r="AQ157" s="165"/>
      <c r="AR157" s="165"/>
      <c r="AS157" s="165"/>
      <c r="AT157" s="165"/>
      <c r="AU157" s="165"/>
      <c r="AV157" s="165"/>
      <c r="AW157" s="55"/>
      <c r="AX157" s="55"/>
      <c r="AY157" s="55"/>
      <c r="AZ157" s="55"/>
      <c r="BA157" s="55"/>
      <c r="BB157" s="55"/>
      <c r="BC157" s="55"/>
      <c r="BD157" s="66"/>
      <c r="BE157" s="66"/>
    </row>
    <row r="158" spans="16:57" ht="17.25" customHeight="1" x14ac:dyDescent="0.3">
      <c r="P158" s="553"/>
      <c r="Q158" s="34"/>
      <c r="R158" s="7"/>
      <c r="S158" s="7"/>
      <c r="T158" s="7"/>
      <c r="U158" s="7"/>
      <c r="V158" s="7"/>
      <c r="W158" s="7"/>
      <c r="X158" s="7"/>
      <c r="Y158" s="7"/>
      <c r="Z158" s="35"/>
      <c r="AA158" s="7"/>
      <c r="AB158" s="309" t="s">
        <v>79</v>
      </c>
      <c r="AC158" s="7"/>
      <c r="AD158" s="7"/>
      <c r="AE158" s="282"/>
      <c r="AF158" s="7"/>
      <c r="AG158" s="7"/>
      <c r="AH158" s="7"/>
      <c r="AI158" s="7"/>
      <c r="AJ158" s="7"/>
      <c r="AK158" s="7"/>
      <c r="AL158" s="7"/>
      <c r="AM158" s="35"/>
      <c r="AN158" s="234"/>
      <c r="AO158" s="234"/>
      <c r="AP158" s="234"/>
      <c r="AQ158" s="165"/>
      <c r="AR158" s="165"/>
      <c r="AS158" s="165"/>
      <c r="AT158" s="165"/>
      <c r="AU158" s="165"/>
      <c r="AV158" s="165"/>
      <c r="AW158" s="55"/>
      <c r="AX158" s="55"/>
      <c r="AY158" s="55"/>
      <c r="AZ158" s="55"/>
      <c r="BA158" s="55"/>
      <c r="BB158" s="55"/>
      <c r="BC158" s="55"/>
      <c r="BD158" s="66"/>
      <c r="BE158" s="66"/>
    </row>
    <row r="159" spans="16:57" ht="17.25" customHeight="1" x14ac:dyDescent="0.3">
      <c r="P159" s="553"/>
      <c r="Q159" s="34"/>
      <c r="R159" s="7"/>
      <c r="S159" s="7"/>
      <c r="T159" s="7"/>
      <c r="U159" s="7"/>
      <c r="V159" s="7"/>
      <c r="W159" s="7"/>
      <c r="X159" s="7"/>
      <c r="Y159" s="7"/>
      <c r="Z159" s="35"/>
      <c r="AA159" s="7"/>
      <c r="AB159" s="309" t="s">
        <v>81</v>
      </c>
      <c r="AC159" s="7"/>
      <c r="AD159" s="7"/>
      <c r="AE159" s="282"/>
      <c r="AF159" s="7"/>
      <c r="AG159" s="7"/>
      <c r="AH159" s="7"/>
      <c r="AI159" s="7"/>
      <c r="AJ159" s="7"/>
      <c r="AK159" s="7"/>
      <c r="AL159" s="7"/>
      <c r="AM159" s="35"/>
      <c r="AN159" s="234"/>
      <c r="AO159" s="234"/>
      <c r="AP159" s="234"/>
      <c r="AQ159" s="165"/>
      <c r="AR159" s="165"/>
      <c r="AS159" s="165"/>
      <c r="AT159" s="165"/>
      <c r="AU159" s="165"/>
      <c r="AV159" s="165"/>
      <c r="AW159" s="55"/>
      <c r="AX159" s="55"/>
      <c r="AY159" s="55"/>
      <c r="AZ159" s="55"/>
      <c r="BA159" s="55"/>
      <c r="BB159" s="55"/>
      <c r="BC159" s="55"/>
      <c r="BD159" s="66"/>
      <c r="BE159" s="66"/>
    </row>
    <row r="160" spans="16:57" ht="17.25" customHeight="1" x14ac:dyDescent="0.3">
      <c r="P160" s="553"/>
      <c r="Q160" s="34"/>
      <c r="R160" s="7"/>
      <c r="S160" s="7"/>
      <c r="T160" s="7"/>
      <c r="U160" s="7"/>
      <c r="V160" s="7"/>
      <c r="W160" s="7"/>
      <c r="X160" s="7"/>
      <c r="Y160" s="7"/>
      <c r="Z160" s="35"/>
      <c r="AA160" s="7"/>
      <c r="AB160" s="309" t="s">
        <v>80</v>
      </c>
      <c r="AC160" s="7"/>
      <c r="AD160" s="7"/>
      <c r="AE160" s="282"/>
      <c r="AF160" s="7"/>
      <c r="AG160" s="7"/>
      <c r="AH160" s="7"/>
      <c r="AI160" s="7"/>
      <c r="AJ160" s="7"/>
      <c r="AK160" s="7"/>
      <c r="AL160" s="7"/>
      <c r="AM160" s="35"/>
      <c r="AN160" s="234"/>
      <c r="AO160" s="234"/>
      <c r="AP160" s="234"/>
      <c r="AQ160" s="165"/>
      <c r="AR160" s="165"/>
      <c r="AS160" s="165"/>
      <c r="AT160" s="165"/>
      <c r="AU160" s="165"/>
      <c r="AV160" s="165"/>
      <c r="AW160" s="55"/>
      <c r="AX160" s="55"/>
      <c r="AY160" s="55"/>
      <c r="AZ160" s="55"/>
      <c r="BA160" s="55"/>
      <c r="BB160" s="55"/>
      <c r="BC160" s="55"/>
      <c r="BD160" s="66"/>
      <c r="BE160" s="66"/>
    </row>
    <row r="161" spans="16:57" ht="17.25" customHeight="1" thickBot="1" x14ac:dyDescent="0.35">
      <c r="P161" s="553"/>
      <c r="Q161" s="34"/>
      <c r="R161" s="7"/>
      <c r="S161" s="7"/>
      <c r="T161" s="7"/>
      <c r="U161" s="7"/>
      <c r="V161" s="7"/>
      <c r="W161" s="7"/>
      <c r="X161" s="7"/>
      <c r="Y161" s="7"/>
      <c r="Z161" s="35"/>
      <c r="AA161" s="7"/>
      <c r="AB161" s="7"/>
      <c r="AC161" s="7"/>
      <c r="AD161" s="7"/>
      <c r="AE161" s="282"/>
      <c r="AF161" s="7"/>
      <c r="AG161" s="7"/>
      <c r="AH161" s="7"/>
      <c r="AI161" s="7"/>
      <c r="AJ161" s="7"/>
      <c r="AK161" s="7"/>
      <c r="AL161" s="7"/>
      <c r="AM161" s="35"/>
      <c r="AN161" s="234"/>
      <c r="AO161" s="234"/>
      <c r="AP161" s="234"/>
      <c r="AQ161" s="165"/>
      <c r="AR161" s="165"/>
      <c r="AS161" s="165"/>
      <c r="AT161" s="165"/>
      <c r="AU161" s="165"/>
      <c r="AV161" s="165"/>
      <c r="AW161" s="55"/>
      <c r="AX161" s="55"/>
      <c r="AY161" s="55"/>
      <c r="AZ161" s="55"/>
      <c r="BA161" s="55"/>
      <c r="BB161" s="55"/>
      <c r="BC161" s="55"/>
      <c r="BD161" s="66"/>
      <c r="BE161" s="66"/>
    </row>
    <row r="162" spans="16:57" ht="17.25" customHeight="1" thickBot="1" x14ac:dyDescent="0.35">
      <c r="P162" s="553"/>
      <c r="Q162" s="34"/>
      <c r="R162" s="7"/>
      <c r="S162" s="7"/>
      <c r="T162" s="7"/>
      <c r="U162" s="7"/>
      <c r="V162" s="7"/>
      <c r="W162" s="7"/>
      <c r="X162" s="7"/>
      <c r="Y162" s="7"/>
      <c r="Z162" s="35"/>
      <c r="AA162" s="7"/>
      <c r="AB162" s="7"/>
      <c r="AC162" s="7"/>
      <c r="AD162" s="105" t="s">
        <v>70</v>
      </c>
      <c r="AE162" s="83">
        <f>IF($W$149&lt;=0.5, 0.1, IF($W$149&lt;=1, 0.2, IF($W$149&lt;=2.5, 0.5, IF($W$149&lt;=5, 1, IF($W$149&lt;=10, 2, IF($W$149&lt;=25, 5, IF($W$149&lt;=50, 10, IF($W$149&lt;=500, 100, IF($W$149&lt;=2500, 500, IF($W$149&lt;= 5000, 1000, 5000))))))))))</f>
        <v>0.1</v>
      </c>
      <c r="AF162" s="7"/>
      <c r="AG162" s="7"/>
      <c r="AH162" s="7"/>
      <c r="AI162" s="7"/>
      <c r="AJ162" s="7"/>
      <c r="AK162" s="7"/>
      <c r="AL162" s="7"/>
      <c r="AM162" s="35"/>
      <c r="AN162" s="234"/>
      <c r="AO162" s="234"/>
      <c r="AP162" s="234"/>
      <c r="AQ162" s="165"/>
      <c r="AR162" s="165"/>
      <c r="AS162" s="165"/>
      <c r="AT162" s="165"/>
      <c r="AU162" s="165"/>
      <c r="AV162" s="165"/>
      <c r="AW162" s="55"/>
      <c r="AX162" s="55"/>
      <c r="AY162" s="55"/>
      <c r="AZ162" s="55"/>
      <c r="BA162" s="55"/>
      <c r="BB162" s="55"/>
      <c r="BC162" s="55"/>
      <c r="BD162" s="66"/>
      <c r="BE162" s="66"/>
    </row>
    <row r="163" spans="16:57" ht="17.25" customHeight="1" thickBot="1" x14ac:dyDescent="0.35">
      <c r="P163" s="553"/>
      <c r="Q163" s="34"/>
      <c r="R163" s="7"/>
      <c r="S163" s="7"/>
      <c r="T163" s="7"/>
      <c r="U163" s="7"/>
      <c r="V163" s="7"/>
      <c r="W163" s="7"/>
      <c r="X163" s="7"/>
      <c r="Y163" s="7"/>
      <c r="Z163" s="35"/>
      <c r="AA163" s="7"/>
      <c r="AB163" s="7"/>
      <c r="AC163" s="7"/>
      <c r="AD163" s="103" t="s">
        <v>46</v>
      </c>
      <c r="AE163" s="104" t="s">
        <v>47</v>
      </c>
      <c r="AF163" s="7"/>
      <c r="AG163" s="7"/>
      <c r="AH163" s="7"/>
      <c r="AI163" s="7"/>
      <c r="AJ163" s="7"/>
      <c r="AK163" s="7"/>
      <c r="AL163" s="7"/>
      <c r="AM163" s="35"/>
      <c r="AN163" s="234"/>
      <c r="AO163" s="234"/>
      <c r="AP163" s="234"/>
      <c r="AQ163" s="165"/>
      <c r="AR163" s="165"/>
      <c r="AS163" s="165"/>
      <c r="AT163" s="165"/>
      <c r="AU163" s="165"/>
      <c r="AV163" s="165"/>
      <c r="AW163" s="55"/>
      <c r="AX163" s="55"/>
      <c r="AY163" s="55"/>
      <c r="AZ163" s="55"/>
      <c r="BA163" s="55"/>
      <c r="BB163" s="55"/>
      <c r="BC163" s="55"/>
      <c r="BD163" s="66"/>
      <c r="BE163" s="66"/>
    </row>
    <row r="164" spans="16:57" ht="17.25" customHeight="1" x14ac:dyDescent="0.3">
      <c r="P164" s="553"/>
      <c r="Q164" s="34"/>
      <c r="R164" s="7"/>
      <c r="S164" s="7"/>
      <c r="T164" s="7"/>
      <c r="U164" s="7"/>
      <c r="V164" s="7"/>
      <c r="W164" s="7"/>
      <c r="X164" s="7"/>
      <c r="Y164" s="7"/>
      <c r="Z164" s="35"/>
      <c r="AA164" s="7"/>
      <c r="AB164" s="7"/>
      <c r="AC164" s="7"/>
      <c r="AD164" s="119">
        <f>CEILING($U$149, $AE$162)</f>
        <v>0</v>
      </c>
      <c r="AE164" s="84">
        <f>COUNTIFS($Q$5:$AV$5,"&lt;="&amp;$AD$164)</f>
        <v>0</v>
      </c>
      <c r="AF164" s="7"/>
      <c r="AG164" s="7"/>
      <c r="AH164" s="7"/>
      <c r="AI164" s="7"/>
      <c r="AJ164" s="7"/>
      <c r="AK164" s="7"/>
      <c r="AL164" s="7"/>
      <c r="AM164" s="35"/>
      <c r="AN164" s="234"/>
      <c r="AO164" s="234"/>
      <c r="AP164" s="234"/>
      <c r="AQ164" s="165"/>
      <c r="AR164" s="165"/>
      <c r="AS164" s="165"/>
      <c r="AT164" s="165"/>
      <c r="AU164" s="165"/>
      <c r="AV164" s="165"/>
      <c r="AW164" s="55"/>
      <c r="AX164" s="55"/>
      <c r="AY164" s="55"/>
      <c r="AZ164" s="55"/>
      <c r="BA164" s="55"/>
      <c r="BB164" s="55"/>
      <c r="BC164" s="55"/>
      <c r="BD164" s="66"/>
      <c r="BE164" s="66"/>
    </row>
    <row r="165" spans="16:57" ht="17.25" customHeight="1" x14ac:dyDescent="0.3">
      <c r="P165" s="553"/>
      <c r="Q165" s="34"/>
      <c r="R165" s="7"/>
      <c r="S165" s="7"/>
      <c r="T165" s="7"/>
      <c r="U165" s="7"/>
      <c r="V165" s="7"/>
      <c r="W165" s="7"/>
      <c r="X165" s="7"/>
      <c r="Y165" s="7"/>
      <c r="Z165" s="35"/>
      <c r="AA165" s="7"/>
      <c r="AB165" s="7"/>
      <c r="AC165" s="7"/>
      <c r="AD165" s="120">
        <f>$AD$164+$AE$162</f>
        <v>0.1</v>
      </c>
      <c r="AE165" s="85">
        <f>COUNTIFS($Q$5:$AV$5,"&gt;"&amp;$AD$164,$Q$5:$AV$5,"&lt;="&amp;$AD$165)</f>
        <v>0</v>
      </c>
      <c r="AF165" s="7"/>
      <c r="AG165" s="7"/>
      <c r="AH165" s="7"/>
      <c r="AI165" s="7"/>
      <c r="AJ165" s="7"/>
      <c r="AK165" s="7"/>
      <c r="AL165" s="7"/>
      <c r="AM165" s="35"/>
      <c r="AN165" s="234"/>
      <c r="AO165" s="234"/>
      <c r="AP165" s="234"/>
      <c r="AQ165" s="165"/>
      <c r="AR165" s="165"/>
      <c r="AS165" s="165"/>
      <c r="AT165" s="165"/>
      <c r="AU165" s="165"/>
      <c r="AV165" s="165"/>
      <c r="AW165" s="55"/>
      <c r="AX165" s="55"/>
      <c r="AY165" s="55"/>
      <c r="AZ165" s="55"/>
      <c r="BA165" s="55"/>
      <c r="BB165" s="55"/>
      <c r="BC165" s="55"/>
      <c r="BD165" s="66"/>
      <c r="BE165" s="66"/>
    </row>
    <row r="166" spans="16:57" ht="17.25" customHeight="1" x14ac:dyDescent="0.3">
      <c r="P166" s="553"/>
      <c r="Q166" s="34"/>
      <c r="R166" s="7"/>
      <c r="S166" s="7"/>
      <c r="T166" s="7"/>
      <c r="U166" s="7"/>
      <c r="V166" s="7"/>
      <c r="W166" s="7"/>
      <c r="X166" s="7"/>
      <c r="Y166" s="7"/>
      <c r="Z166" s="35"/>
      <c r="AA166" s="7"/>
      <c r="AB166" s="7"/>
      <c r="AC166" s="7"/>
      <c r="AD166" s="120">
        <f>$AD$165+$AE$162</f>
        <v>0.2</v>
      </c>
      <c r="AE166" s="85">
        <f>COUNTIFS($Q$5:$AV$5,"&gt;"&amp;$AD$165,$Q$5:$AV$5,"&lt;="&amp;$AD$166)</f>
        <v>0</v>
      </c>
      <c r="AF166" s="7"/>
      <c r="AG166" s="7"/>
      <c r="AH166" s="7"/>
      <c r="AI166" s="7"/>
      <c r="AJ166" s="7"/>
      <c r="AK166" s="7"/>
      <c r="AL166" s="7"/>
      <c r="AM166" s="35"/>
      <c r="AN166" s="234"/>
      <c r="AO166" s="234"/>
      <c r="AP166" s="234"/>
      <c r="AQ166" s="165"/>
      <c r="AR166" s="165"/>
      <c r="AS166" s="165"/>
      <c r="AT166" s="165"/>
      <c r="AU166" s="165"/>
      <c r="AV166" s="165"/>
      <c r="AW166" s="55"/>
      <c r="AX166" s="55"/>
      <c r="AY166" s="55"/>
      <c r="AZ166" s="55"/>
      <c r="BA166" s="55"/>
      <c r="BB166" s="55"/>
      <c r="BC166" s="55"/>
      <c r="BD166" s="66"/>
      <c r="BE166" s="66"/>
    </row>
    <row r="167" spans="16:57" ht="17.25" customHeight="1" x14ac:dyDescent="0.3">
      <c r="P167" s="553"/>
      <c r="Q167" s="34"/>
      <c r="R167" s="7"/>
      <c r="S167" s="7"/>
      <c r="T167" s="7"/>
      <c r="U167" s="7"/>
      <c r="V167" s="7"/>
      <c r="W167" s="7"/>
      <c r="X167" s="7"/>
      <c r="Y167" s="7"/>
      <c r="Z167" s="35"/>
      <c r="AA167" s="7"/>
      <c r="AB167" s="7"/>
      <c r="AC167" s="7"/>
      <c r="AD167" s="120">
        <f>$AD$166+$AE$162</f>
        <v>0.30000000000000004</v>
      </c>
      <c r="AE167" s="85">
        <f>COUNTIFS($Q$5:$AV$5,"&gt;"&amp;$AD$166,$Q$5:$AV$5,"&lt;="&amp;$AD$167)</f>
        <v>0</v>
      </c>
      <c r="AF167" s="7"/>
      <c r="AG167" s="7"/>
      <c r="AH167" s="7"/>
      <c r="AI167" s="7"/>
      <c r="AJ167" s="7"/>
      <c r="AK167" s="7"/>
      <c r="AL167" s="7"/>
      <c r="AM167" s="35"/>
      <c r="AN167" s="234"/>
      <c r="AO167" s="234"/>
      <c r="AP167" s="234"/>
      <c r="AQ167" s="165"/>
      <c r="AR167" s="165"/>
      <c r="AS167" s="165"/>
      <c r="AT167" s="165"/>
      <c r="AU167" s="165"/>
      <c r="AV167" s="165"/>
      <c r="AW167" s="55"/>
      <c r="AX167" s="55"/>
      <c r="AY167" s="55"/>
      <c r="AZ167" s="55"/>
      <c r="BA167" s="55"/>
      <c r="BB167" s="55"/>
      <c r="BC167" s="55"/>
      <c r="BD167" s="66"/>
      <c r="BE167" s="66"/>
    </row>
    <row r="168" spans="16:57" ht="17.25" customHeight="1" x14ac:dyDescent="0.3">
      <c r="P168" s="553"/>
      <c r="Q168" s="34"/>
      <c r="R168" s="7"/>
      <c r="S168" s="7"/>
      <c r="T168" s="7"/>
      <c r="U168" s="7"/>
      <c r="V168" s="7"/>
      <c r="W168" s="7"/>
      <c r="X168" s="7"/>
      <c r="Y168" s="7"/>
      <c r="Z168" s="35"/>
      <c r="AA168" s="7"/>
      <c r="AB168" s="7"/>
      <c r="AC168" s="7"/>
      <c r="AD168" s="120">
        <f>$AD$167+$AE$162</f>
        <v>0.4</v>
      </c>
      <c r="AE168" s="85">
        <f>COUNTIFS($Q$5:$AV$5,"&gt;"&amp;$AD$167,$Q$5:$AV$5,"&lt;="&amp;$AD$168)</f>
        <v>0</v>
      </c>
      <c r="AF168" s="7"/>
      <c r="AG168" s="7"/>
      <c r="AH168" s="7"/>
      <c r="AI168" s="7"/>
      <c r="AJ168" s="7"/>
      <c r="AK168" s="7"/>
      <c r="AL168" s="7"/>
      <c r="AM168" s="35"/>
      <c r="AN168" s="234"/>
      <c r="AO168" s="234"/>
      <c r="AP168" s="234"/>
      <c r="AQ168" s="165"/>
      <c r="AR168" s="165"/>
      <c r="AS168" s="165"/>
      <c r="AT168" s="165"/>
      <c r="AU168" s="165"/>
      <c r="AV168" s="165"/>
      <c r="AW168" s="55"/>
      <c r="AX168" s="55"/>
      <c r="AY168" s="55"/>
      <c r="AZ168" s="55"/>
      <c r="BA168" s="55"/>
      <c r="BB168" s="55"/>
      <c r="BC168" s="55"/>
      <c r="BD168" s="66"/>
      <c r="BE168" s="66"/>
    </row>
    <row r="169" spans="16:57" ht="17.25" customHeight="1" x14ac:dyDescent="0.3">
      <c r="P169" s="553"/>
      <c r="Q169" s="34"/>
      <c r="R169" s="7"/>
      <c r="S169" s="7"/>
      <c r="T169" s="7"/>
      <c r="U169" s="7"/>
      <c r="V169" s="7"/>
      <c r="W169" s="7"/>
      <c r="X169" s="7"/>
      <c r="Y169" s="7"/>
      <c r="Z169" s="35"/>
      <c r="AA169" s="7"/>
      <c r="AB169" s="7"/>
      <c r="AC169" s="7"/>
      <c r="AD169" s="120">
        <f>$AD$168+$AE$162</f>
        <v>0.5</v>
      </c>
      <c r="AE169" s="85">
        <f>COUNTIFS($Q$5:$AV$5,"&gt;"&amp;$AD$168,$Q$5:$AV$5,"&lt;="&amp;$AD$169)</f>
        <v>0</v>
      </c>
      <c r="AF169" s="7"/>
      <c r="AG169" s="7"/>
      <c r="AH169" s="7"/>
      <c r="AI169" s="7"/>
      <c r="AJ169" s="7"/>
      <c r="AK169" s="7"/>
      <c r="AL169" s="7"/>
      <c r="AM169" s="35"/>
      <c r="AN169" s="234"/>
      <c r="AO169" s="234"/>
      <c r="AP169" s="234"/>
      <c r="AQ169" s="165"/>
      <c r="AR169" s="165"/>
      <c r="AS169" s="165"/>
      <c r="AT169" s="165"/>
      <c r="AU169" s="165"/>
      <c r="AV169" s="165"/>
      <c r="AW169" s="55"/>
      <c r="AX169" s="55"/>
      <c r="AY169" s="55"/>
      <c r="AZ169" s="55"/>
      <c r="BA169" s="55"/>
      <c r="BB169" s="55"/>
      <c r="BC169" s="55"/>
      <c r="BD169" s="66"/>
      <c r="BE169" s="66"/>
    </row>
    <row r="170" spans="16:57" ht="17.25" customHeight="1" x14ac:dyDescent="0.3">
      <c r="P170" s="553"/>
      <c r="Q170" s="34"/>
      <c r="R170" s="7"/>
      <c r="S170" s="7"/>
      <c r="T170" s="7"/>
      <c r="U170" s="7"/>
      <c r="V170" s="7"/>
      <c r="W170" s="7"/>
      <c r="X170" s="7"/>
      <c r="Y170" s="7"/>
      <c r="Z170" s="35"/>
      <c r="AA170" s="7"/>
      <c r="AB170" s="7"/>
      <c r="AC170" s="7"/>
      <c r="AD170" s="121">
        <f>$AD$169+$AE$162</f>
        <v>0.6</v>
      </c>
      <c r="AE170" s="90">
        <f>COUNTIFS($Q$5:$AV$5,"&gt;"&amp;$AD$169,$Q$5:$AV$5,"&lt;="&amp;$AD$170)</f>
        <v>0</v>
      </c>
      <c r="AF170" s="7"/>
      <c r="AG170" s="7"/>
      <c r="AH170" s="7"/>
      <c r="AI170" s="7"/>
      <c r="AJ170" s="7"/>
      <c r="AK170" s="7"/>
      <c r="AL170" s="7"/>
      <c r="AM170" s="35"/>
      <c r="AN170" s="234"/>
      <c r="AO170" s="234"/>
      <c r="AP170" s="234"/>
      <c r="AQ170" s="165"/>
      <c r="AR170" s="165"/>
      <c r="AS170" s="165"/>
      <c r="AT170" s="165"/>
      <c r="AU170" s="165"/>
      <c r="AV170" s="165"/>
      <c r="AW170" s="55"/>
      <c r="AX170" s="55"/>
      <c r="AY170" s="55"/>
      <c r="AZ170" s="55"/>
      <c r="BA170" s="55"/>
      <c r="BB170" s="55"/>
      <c r="BC170" s="55"/>
      <c r="BD170" s="66"/>
      <c r="BE170" s="66"/>
    </row>
    <row r="171" spans="16:57" ht="17.25" customHeight="1" x14ac:dyDescent="0.3">
      <c r="P171" s="553"/>
      <c r="Q171" s="34"/>
      <c r="R171" s="7"/>
      <c r="S171" s="7"/>
      <c r="T171" s="7"/>
      <c r="U171" s="7"/>
      <c r="V171" s="7"/>
      <c r="W171" s="7"/>
      <c r="X171" s="7"/>
      <c r="Y171" s="7"/>
      <c r="Z171" s="35"/>
      <c r="AA171" s="7"/>
      <c r="AB171" s="7"/>
      <c r="AC171" s="7"/>
      <c r="AD171" s="121">
        <f>$AD$170+$AE$162</f>
        <v>0.7</v>
      </c>
      <c r="AE171" s="90">
        <f>COUNTIFS($Q$5:$AV$5,"&gt;"&amp;$AD$170,$Q$5:$AV$5,"&lt;="&amp;$AD$171)</f>
        <v>0</v>
      </c>
      <c r="AF171" s="7"/>
      <c r="AG171" s="7"/>
      <c r="AH171" s="7"/>
      <c r="AI171" s="7"/>
      <c r="AJ171" s="7"/>
      <c r="AK171" s="7"/>
      <c r="AL171" s="7"/>
      <c r="AM171" s="35"/>
      <c r="AN171" s="234"/>
      <c r="AO171" s="234"/>
      <c r="AP171" s="234"/>
      <c r="AQ171" s="165"/>
      <c r="AR171" s="165"/>
      <c r="AS171" s="165"/>
      <c r="AT171" s="165"/>
      <c r="AU171" s="165"/>
      <c r="AV171" s="165"/>
      <c r="AW171" s="55"/>
      <c r="AX171" s="55"/>
      <c r="AY171" s="55"/>
      <c r="AZ171" s="55"/>
      <c r="BA171" s="55"/>
      <c r="BB171" s="55"/>
      <c r="BC171" s="55"/>
      <c r="BD171" s="66"/>
      <c r="BE171" s="66"/>
    </row>
    <row r="172" spans="16:57" ht="17.25" customHeight="1" x14ac:dyDescent="0.3">
      <c r="P172" s="553"/>
      <c r="Q172" s="34"/>
      <c r="R172" s="7"/>
      <c r="S172" s="7"/>
      <c r="T172" s="7"/>
      <c r="U172" s="7"/>
      <c r="V172" s="7"/>
      <c r="W172" s="7"/>
      <c r="X172" s="7"/>
      <c r="Y172" s="7"/>
      <c r="Z172" s="35"/>
      <c r="AA172" s="7"/>
      <c r="AB172" s="7"/>
      <c r="AC172" s="7"/>
      <c r="AD172" s="121">
        <f>$AD$171+$AE$162</f>
        <v>0.79999999999999993</v>
      </c>
      <c r="AE172" s="90">
        <f>COUNTIFS($Q$5:$AV$5,"&gt;"&amp;$AD$171,$Q$5:$AV$5,"&lt;="&amp;$AD$172)</f>
        <v>0</v>
      </c>
      <c r="AF172" s="7"/>
      <c r="AG172" s="7"/>
      <c r="AH172" s="7"/>
      <c r="AI172" s="7"/>
      <c r="AJ172" s="7"/>
      <c r="AK172" s="7"/>
      <c r="AL172" s="7"/>
      <c r="AM172" s="35"/>
      <c r="AN172" s="234"/>
      <c r="AO172" s="234"/>
      <c r="AP172" s="234"/>
      <c r="AQ172" s="165"/>
      <c r="AR172" s="165"/>
      <c r="AS172" s="165"/>
      <c r="AT172" s="165"/>
      <c r="AU172" s="165"/>
      <c r="AV172" s="165"/>
      <c r="AW172" s="55"/>
      <c r="AX172" s="55"/>
      <c r="AY172" s="55"/>
      <c r="AZ172" s="55"/>
      <c r="BA172" s="55"/>
      <c r="BB172" s="55"/>
      <c r="BC172" s="55"/>
      <c r="BD172" s="66"/>
      <c r="BE172" s="66"/>
    </row>
    <row r="173" spans="16:57" ht="17.25" customHeight="1" x14ac:dyDescent="0.3">
      <c r="P173" s="553"/>
      <c r="Q173" s="34"/>
      <c r="R173" s="7"/>
      <c r="S173" s="7"/>
      <c r="T173" s="7"/>
      <c r="U173" s="7"/>
      <c r="V173" s="7"/>
      <c r="W173" s="7"/>
      <c r="X173" s="7"/>
      <c r="Y173" s="7"/>
      <c r="Z173" s="35"/>
      <c r="AA173" s="7"/>
      <c r="AB173" s="7"/>
      <c r="AC173" s="7"/>
      <c r="AD173" s="121">
        <f>$AD$172+$AE$162</f>
        <v>0.89999999999999991</v>
      </c>
      <c r="AE173" s="90">
        <f>COUNTIFS($Q$5:$AV$5,"&gt;"&amp;$AD$172,$Q$5:$AV$5,"&lt;="&amp;$AD$173)</f>
        <v>0</v>
      </c>
      <c r="AF173" s="7"/>
      <c r="AG173" s="7"/>
      <c r="AH173" s="7"/>
      <c r="AI173" s="7"/>
      <c r="AJ173" s="7"/>
      <c r="AK173" s="7"/>
      <c r="AL173" s="7"/>
      <c r="AM173" s="35"/>
      <c r="AN173" s="234"/>
      <c r="AO173" s="234"/>
      <c r="AP173" s="234"/>
      <c r="AQ173" s="165"/>
      <c r="AR173" s="165"/>
      <c r="AS173" s="165"/>
      <c r="AT173" s="165"/>
      <c r="AU173" s="165"/>
      <c r="AV173" s="165"/>
      <c r="AW173" s="55"/>
      <c r="AX173" s="55"/>
      <c r="AY173" s="55"/>
      <c r="AZ173" s="55"/>
      <c r="BA173" s="55"/>
      <c r="BB173" s="55"/>
      <c r="BC173" s="55"/>
      <c r="BD173" s="66"/>
      <c r="BE173" s="66"/>
    </row>
    <row r="174" spans="16:57" ht="17.25" customHeight="1" thickBot="1" x14ac:dyDescent="0.35">
      <c r="P174" s="553"/>
      <c r="Q174" s="34"/>
      <c r="R174" s="7"/>
      <c r="S174" s="7"/>
      <c r="T174" s="7"/>
      <c r="U174" s="7"/>
      <c r="V174" s="7"/>
      <c r="W174" s="7"/>
      <c r="X174" s="7"/>
      <c r="Y174" s="7"/>
      <c r="Z174" s="35"/>
      <c r="AA174" s="7"/>
      <c r="AB174" s="7"/>
      <c r="AC174" s="7"/>
      <c r="AD174" s="122">
        <f>$AD$173+$AE$162</f>
        <v>0.99999999999999989</v>
      </c>
      <c r="AE174" s="91">
        <f>COUNTIFS($Q$5:$AV$50,"&gt;"&amp;$AD$173)</f>
        <v>0</v>
      </c>
      <c r="AF174" s="7"/>
      <c r="AG174" s="7"/>
      <c r="AH174" s="7"/>
      <c r="AI174" s="7"/>
      <c r="AJ174" s="7"/>
      <c r="AK174" s="7"/>
      <c r="AL174" s="7"/>
      <c r="AM174" s="35"/>
      <c r="AN174" s="234"/>
      <c r="AO174" s="234"/>
      <c r="AP174" s="234"/>
      <c r="AQ174" s="165"/>
      <c r="AR174" s="165"/>
      <c r="AS174" s="165"/>
      <c r="AT174" s="165"/>
      <c r="AU174" s="165"/>
      <c r="AV174" s="165"/>
      <c r="AW174" s="55"/>
      <c r="AX174" s="55"/>
      <c r="AY174" s="55"/>
      <c r="AZ174" s="55"/>
      <c r="BA174" s="55"/>
      <c r="BB174" s="55"/>
      <c r="BC174" s="55"/>
      <c r="BD174" s="66"/>
      <c r="BE174" s="66"/>
    </row>
    <row r="175" spans="16:57" ht="17.25" customHeight="1" x14ac:dyDescent="0.3">
      <c r="P175" s="553"/>
      <c r="Q175" s="34"/>
      <c r="R175" s="7"/>
      <c r="S175" s="7"/>
      <c r="T175" s="7"/>
      <c r="U175" s="7"/>
      <c r="V175" s="7"/>
      <c r="W175" s="7"/>
      <c r="X175" s="7"/>
      <c r="Y175" s="7"/>
      <c r="Z175" s="35"/>
      <c r="AA175" s="7"/>
      <c r="AB175" s="7"/>
      <c r="AC175" s="7"/>
      <c r="AD175" s="7"/>
      <c r="AE175" s="282"/>
      <c r="AF175" s="7"/>
      <c r="AG175" s="7"/>
      <c r="AH175" s="7"/>
      <c r="AI175" s="7"/>
      <c r="AJ175" s="7"/>
      <c r="AK175" s="7"/>
      <c r="AL175" s="7"/>
      <c r="AM175" s="35"/>
      <c r="AN175" s="234"/>
      <c r="AO175" s="234"/>
      <c r="AP175" s="234"/>
      <c r="AQ175" s="165"/>
      <c r="AR175" s="165"/>
      <c r="AS175" s="165"/>
      <c r="AT175" s="165"/>
      <c r="AU175" s="165"/>
      <c r="AV175" s="165"/>
      <c r="AW175" s="55"/>
      <c r="AX175" s="55"/>
      <c r="AY175" s="55"/>
      <c r="AZ175" s="55"/>
      <c r="BA175" s="55"/>
      <c r="BB175" s="55"/>
      <c r="BC175" s="55"/>
      <c r="BD175" s="66"/>
      <c r="BE175" s="66"/>
    </row>
    <row r="176" spans="16:57" ht="17.25" customHeight="1" x14ac:dyDescent="0.3">
      <c r="P176" s="553"/>
      <c r="Q176" s="34"/>
      <c r="R176" s="7"/>
      <c r="S176" s="7"/>
      <c r="T176" s="7"/>
      <c r="U176" s="7"/>
      <c r="V176" s="7"/>
      <c r="W176" s="7"/>
      <c r="X176" s="7"/>
      <c r="Y176" s="7"/>
      <c r="Z176" s="35"/>
      <c r="AA176" s="7"/>
      <c r="AB176" s="7"/>
      <c r="AC176" s="7"/>
      <c r="AD176" s="7"/>
      <c r="AE176" s="282"/>
      <c r="AF176" s="7"/>
      <c r="AG176" s="7"/>
      <c r="AH176" s="7"/>
      <c r="AI176" s="7"/>
      <c r="AJ176" s="7"/>
      <c r="AK176" s="7"/>
      <c r="AL176" s="7"/>
      <c r="AM176" s="35"/>
      <c r="AN176" s="234"/>
      <c r="AO176" s="234"/>
      <c r="AP176" s="234"/>
      <c r="AQ176" s="165"/>
      <c r="AR176" s="165"/>
      <c r="AS176" s="165"/>
      <c r="AT176" s="165"/>
      <c r="AU176" s="165"/>
      <c r="AV176" s="165"/>
      <c r="AW176" s="55"/>
      <c r="AX176" s="55"/>
      <c r="AY176" s="55"/>
      <c r="AZ176" s="55"/>
      <c r="BA176" s="55"/>
      <c r="BB176" s="55"/>
      <c r="BC176" s="55"/>
      <c r="BD176" s="66"/>
      <c r="BE176" s="66"/>
    </row>
    <row r="177" spans="16:57" ht="17.25" customHeight="1" x14ac:dyDescent="0.3">
      <c r="P177" s="553"/>
      <c r="Q177" s="34"/>
      <c r="R177" s="7"/>
      <c r="S177" s="7"/>
      <c r="T177" s="7"/>
      <c r="U177" s="7"/>
      <c r="V177" s="7"/>
      <c r="W177" s="7"/>
      <c r="X177" s="7"/>
      <c r="Y177" s="7"/>
      <c r="Z177" s="35"/>
      <c r="AA177" s="7"/>
      <c r="AB177" s="7"/>
      <c r="AC177" s="7"/>
      <c r="AD177" s="7"/>
      <c r="AE177" s="282"/>
      <c r="AF177" s="7"/>
      <c r="AG177" s="7"/>
      <c r="AH177" s="7"/>
      <c r="AI177" s="7"/>
      <c r="AJ177" s="7"/>
      <c r="AK177" s="7"/>
      <c r="AL177" s="7"/>
      <c r="AM177" s="35"/>
      <c r="AN177" s="234"/>
      <c r="AO177" s="234"/>
      <c r="AP177" s="234"/>
      <c r="AQ177" s="165"/>
      <c r="AR177" s="165"/>
      <c r="AS177" s="165"/>
      <c r="AT177" s="165"/>
      <c r="AU177" s="165"/>
      <c r="AV177" s="165"/>
      <c r="AW177" s="55"/>
      <c r="AX177" s="55"/>
      <c r="AY177" s="55"/>
      <c r="AZ177" s="55"/>
      <c r="BA177" s="55"/>
      <c r="BB177" s="55"/>
      <c r="BC177" s="55"/>
      <c r="BD177" s="66"/>
      <c r="BE177" s="66"/>
    </row>
    <row r="178" spans="16:57" ht="17.25" customHeight="1" x14ac:dyDescent="0.3">
      <c r="P178" s="553"/>
      <c r="Q178" s="34"/>
      <c r="R178" s="7"/>
      <c r="S178" s="7"/>
      <c r="T178" s="7"/>
      <c r="U178" s="7"/>
      <c r="V178" s="7"/>
      <c r="W178" s="7"/>
      <c r="X178" s="7"/>
      <c r="Y178" s="7"/>
      <c r="Z178" s="35"/>
      <c r="AA178" s="7"/>
      <c r="AB178" s="7"/>
      <c r="AC178" s="7"/>
      <c r="AD178" s="7"/>
      <c r="AE178" s="282"/>
      <c r="AF178" s="7"/>
      <c r="AG178" s="7"/>
      <c r="AH178" s="7"/>
      <c r="AI178" s="7"/>
      <c r="AJ178" s="7"/>
      <c r="AK178" s="7"/>
      <c r="AL178" s="7"/>
      <c r="AM178" s="35"/>
      <c r="AN178" s="234"/>
      <c r="AO178" s="234"/>
      <c r="AP178" s="234"/>
      <c r="AQ178" s="165"/>
      <c r="AR178" s="165"/>
      <c r="AS178" s="165"/>
      <c r="AT178" s="165"/>
      <c r="AU178" s="165"/>
      <c r="AV178" s="165"/>
      <c r="AW178" s="55"/>
      <c r="AX178" s="55"/>
      <c r="AY178" s="55"/>
      <c r="AZ178" s="55"/>
      <c r="BA178" s="55"/>
      <c r="BB178" s="55"/>
      <c r="BC178" s="55"/>
      <c r="BD178" s="66"/>
      <c r="BE178" s="66"/>
    </row>
    <row r="179" spans="16:57" ht="17.25" customHeight="1" x14ac:dyDescent="0.3">
      <c r="P179" s="553"/>
      <c r="Q179" s="34"/>
      <c r="R179" s="7"/>
      <c r="S179" s="7"/>
      <c r="T179" s="7"/>
      <c r="U179" s="7"/>
      <c r="V179" s="7"/>
      <c r="W179" s="7"/>
      <c r="X179" s="7"/>
      <c r="Y179" s="7"/>
      <c r="Z179" s="35"/>
      <c r="AA179" s="7"/>
      <c r="AB179" s="7"/>
      <c r="AC179" s="7"/>
      <c r="AD179" s="7"/>
      <c r="AE179" s="282"/>
      <c r="AF179" s="7"/>
      <c r="AG179" s="7"/>
      <c r="AH179" s="7"/>
      <c r="AI179" s="7"/>
      <c r="AJ179" s="7"/>
      <c r="AK179" s="7"/>
      <c r="AL179" s="7"/>
      <c r="AM179" s="35"/>
      <c r="AN179" s="234"/>
      <c r="AO179" s="234"/>
      <c r="AP179" s="234"/>
      <c r="AQ179" s="165"/>
      <c r="AR179" s="165"/>
      <c r="AS179" s="165"/>
      <c r="AT179" s="165"/>
      <c r="AU179" s="165"/>
      <c r="AV179" s="165"/>
      <c r="AW179" s="55"/>
      <c r="AX179" s="55"/>
      <c r="AY179" s="55"/>
      <c r="AZ179" s="55"/>
      <c r="BA179" s="55"/>
      <c r="BB179" s="55"/>
      <c r="BC179" s="55"/>
      <c r="BD179" s="66"/>
      <c r="BE179" s="66"/>
    </row>
    <row r="180" spans="16:57" ht="17.25" customHeight="1" thickBot="1" x14ac:dyDescent="0.35">
      <c r="P180" s="553"/>
      <c r="Q180" s="36"/>
      <c r="R180" s="27"/>
      <c r="S180" s="27"/>
      <c r="T180" s="27"/>
      <c r="U180" s="27"/>
      <c r="V180" s="27"/>
      <c r="W180" s="27"/>
      <c r="X180" s="27"/>
      <c r="Y180" s="27"/>
      <c r="Z180" s="37"/>
      <c r="AA180" s="27"/>
      <c r="AB180" s="27"/>
      <c r="AC180" s="27"/>
      <c r="AD180" s="27"/>
      <c r="AE180" s="348"/>
      <c r="AF180" s="27"/>
      <c r="AG180" s="27"/>
      <c r="AH180" s="27"/>
      <c r="AI180" s="27"/>
      <c r="AJ180" s="27"/>
      <c r="AK180" s="27"/>
      <c r="AL180" s="27"/>
      <c r="AM180" s="37"/>
      <c r="AN180" s="234"/>
      <c r="AO180" s="234"/>
      <c r="AP180" s="234"/>
      <c r="AQ180" s="165"/>
      <c r="AR180" s="165"/>
      <c r="AS180" s="165"/>
      <c r="AT180" s="165"/>
      <c r="AU180" s="165"/>
      <c r="AV180" s="165"/>
      <c r="AW180" s="55"/>
      <c r="AX180" s="55"/>
      <c r="AY180" s="55"/>
      <c r="AZ180" s="55"/>
      <c r="BA180" s="55"/>
      <c r="BB180" s="55"/>
      <c r="BC180" s="55"/>
      <c r="BD180" s="66"/>
      <c r="BE180" s="66"/>
    </row>
    <row r="181" spans="16:57" ht="17.25" customHeight="1" x14ac:dyDescent="0.3">
      <c r="P181" s="555" t="s">
        <v>77</v>
      </c>
      <c r="Q181" s="556" t="s">
        <v>58</v>
      </c>
      <c r="R181" s="557"/>
      <c r="S181" s="557"/>
      <c r="T181" s="25"/>
      <c r="U181" s="325" t="s">
        <v>63</v>
      </c>
      <c r="V181" s="325" t="s">
        <v>62</v>
      </c>
      <c r="W181" s="325" t="s">
        <v>64</v>
      </c>
      <c r="X181" s="25"/>
      <c r="Y181" s="323" t="s">
        <v>59</v>
      </c>
      <c r="Z181" s="359" t="s">
        <v>60</v>
      </c>
      <c r="AA181" s="324"/>
      <c r="AB181" s="324"/>
      <c r="AC181" s="324"/>
      <c r="AD181" s="324"/>
      <c r="AE181" s="324"/>
      <c r="AF181" s="324"/>
      <c r="AG181" s="324"/>
      <c r="AH181" s="25"/>
      <c r="AI181" s="25"/>
      <c r="AJ181" s="25"/>
      <c r="AK181" s="25"/>
      <c r="AL181" s="25"/>
      <c r="AM181" s="39"/>
      <c r="AN181" s="234"/>
      <c r="AO181" s="234"/>
      <c r="AP181" s="234"/>
      <c r="AQ181" s="165"/>
      <c r="AR181" s="165"/>
      <c r="AS181" s="165"/>
      <c r="AT181" s="165"/>
      <c r="AU181" s="165"/>
      <c r="AV181" s="165"/>
      <c r="AW181" s="55"/>
      <c r="AX181" s="55"/>
      <c r="AY181" s="55"/>
      <c r="AZ181" s="55"/>
      <c r="BA181" s="55"/>
      <c r="BB181" s="55"/>
      <c r="BC181" s="55"/>
      <c r="BD181" s="66"/>
      <c r="BE181" s="66"/>
    </row>
    <row r="182" spans="16:57" ht="17.25" customHeight="1" x14ac:dyDescent="0.3">
      <c r="P182" s="553"/>
      <c r="Q182" s="558" t="e">
        <f>$AY$6</f>
        <v>#DIV/0!</v>
      </c>
      <c r="R182" s="559"/>
      <c r="S182" s="559"/>
      <c r="T182" s="7"/>
      <c r="U182" s="328">
        <f>MIN($Q$6:$AV$6)</f>
        <v>0</v>
      </c>
      <c r="V182" s="328">
        <f>MAX($Q$6:$AV$6)</f>
        <v>0</v>
      </c>
      <c r="W182" s="328">
        <f>MAX($Q$6:$AV$6)-MIN($Q$6:$AV$6)</f>
        <v>0</v>
      </c>
      <c r="X182" s="7"/>
      <c r="Y182" s="326" t="e">
        <f>$AW$6</f>
        <v>#DIV/0!</v>
      </c>
      <c r="Z182" s="360" t="e">
        <f>MEDIAN($Q$6:$AV$6)</f>
        <v>#NUM!</v>
      </c>
      <c r="AA182" s="327"/>
      <c r="AB182" s="327"/>
      <c r="AC182" s="327"/>
      <c r="AD182" s="327"/>
      <c r="AE182" s="327"/>
      <c r="AF182" s="327"/>
      <c r="AG182" s="327"/>
      <c r="AH182" s="67"/>
      <c r="AI182" s="67"/>
      <c r="AJ182" s="67"/>
      <c r="AK182" s="67"/>
      <c r="AL182" s="67"/>
      <c r="AM182" s="68"/>
      <c r="AN182" s="234"/>
      <c r="AO182" s="234"/>
      <c r="AP182" s="234"/>
      <c r="AQ182" s="165"/>
      <c r="AR182" s="165"/>
      <c r="AS182" s="165"/>
      <c r="AT182" s="165"/>
      <c r="AU182" s="165"/>
      <c r="AV182" s="165"/>
      <c r="AW182" s="55"/>
      <c r="AX182" s="55"/>
      <c r="AY182" s="55"/>
      <c r="AZ182" s="55"/>
      <c r="BA182" s="55"/>
      <c r="BB182" s="55"/>
      <c r="BC182" s="55"/>
      <c r="BD182" s="66"/>
      <c r="BE182" s="66"/>
    </row>
    <row r="183" spans="16:57" ht="17.25" customHeight="1" x14ac:dyDescent="0.3">
      <c r="P183" s="553"/>
      <c r="Q183" s="34"/>
      <c r="R183" s="7"/>
      <c r="S183" s="7"/>
      <c r="T183" s="7"/>
      <c r="U183" s="7"/>
      <c r="V183" s="7"/>
      <c r="W183" s="7"/>
      <c r="X183" s="7"/>
      <c r="Y183" s="7"/>
      <c r="Z183" s="35"/>
      <c r="AA183" s="7"/>
      <c r="AB183" s="7"/>
      <c r="AC183" s="7"/>
      <c r="AD183" s="7"/>
      <c r="AE183" s="308"/>
      <c r="AF183" s="67"/>
      <c r="AG183" s="67"/>
      <c r="AH183" s="67"/>
      <c r="AI183" s="67"/>
      <c r="AJ183" s="67"/>
      <c r="AK183" s="67"/>
      <c r="AL183" s="67"/>
      <c r="AM183" s="68"/>
      <c r="AN183" s="234"/>
      <c r="AO183" s="234"/>
      <c r="AP183" s="234"/>
      <c r="AQ183" s="165"/>
      <c r="AR183" s="165"/>
      <c r="AS183" s="165"/>
      <c r="AT183" s="165"/>
      <c r="AU183" s="165"/>
      <c r="AV183" s="165"/>
      <c r="AW183" s="55"/>
      <c r="AX183" s="55"/>
      <c r="AY183" s="55"/>
      <c r="AZ183" s="55"/>
      <c r="BA183" s="55"/>
      <c r="BB183" s="55"/>
      <c r="BC183" s="55"/>
      <c r="BD183" s="66"/>
      <c r="BE183" s="66"/>
    </row>
    <row r="184" spans="16:57" ht="17.25" customHeight="1" x14ac:dyDescent="0.3">
      <c r="P184" s="553"/>
      <c r="Q184" s="346" t="s">
        <v>69</v>
      </c>
      <c r="R184" s="329" t="e">
        <f>$V$186-(1.5*$V$188)</f>
        <v>#NUM!</v>
      </c>
      <c r="S184" s="560" t="s">
        <v>78</v>
      </c>
      <c r="T184" s="560"/>
      <c r="U184" s="560"/>
      <c r="V184" s="560"/>
      <c r="W184" s="560"/>
      <c r="X184" s="560"/>
      <c r="Y184" s="329" t="e">
        <f>$V$187+(1.5*$V$188)</f>
        <v>#NUM!</v>
      </c>
      <c r="Z184" s="361" t="s">
        <v>68</v>
      </c>
      <c r="AA184" s="7"/>
      <c r="AB184" s="309" t="s">
        <v>92</v>
      </c>
      <c r="AC184" s="7"/>
      <c r="AD184" s="7"/>
      <c r="AE184" s="308"/>
      <c r="AF184" s="67"/>
      <c r="AG184" s="67"/>
      <c r="AH184" s="67"/>
      <c r="AI184" s="67"/>
      <c r="AJ184" s="67"/>
      <c r="AK184" s="67"/>
      <c r="AL184" s="67"/>
      <c r="AM184" s="68"/>
      <c r="AN184" s="234"/>
      <c r="AO184" s="234"/>
      <c r="AP184" s="234"/>
      <c r="AQ184" s="165"/>
      <c r="AR184" s="165"/>
      <c r="AS184" s="165"/>
      <c r="AT184" s="165"/>
      <c r="AU184" s="165"/>
      <c r="AV184" s="165"/>
      <c r="AW184" s="55"/>
      <c r="AX184" s="55"/>
      <c r="AY184" s="55"/>
      <c r="AZ184" s="55"/>
      <c r="BA184" s="55"/>
      <c r="BB184" s="55"/>
      <c r="BC184" s="55"/>
      <c r="BD184" s="66"/>
      <c r="BE184" s="66"/>
    </row>
    <row r="185" spans="16:57" ht="17.25" customHeight="1" x14ac:dyDescent="0.3">
      <c r="P185" s="553"/>
      <c r="Q185" s="34"/>
      <c r="R185" s="7"/>
      <c r="S185" s="7"/>
      <c r="T185" s="7"/>
      <c r="U185" s="7"/>
      <c r="V185" s="7"/>
      <c r="W185" s="7"/>
      <c r="X185" s="7"/>
      <c r="Y185" s="7"/>
      <c r="Z185" s="35"/>
      <c r="AA185" s="7"/>
      <c r="AB185" s="7"/>
      <c r="AC185" s="7"/>
      <c r="AD185" s="7"/>
      <c r="AE185" s="282"/>
      <c r="AF185" s="7"/>
      <c r="AG185" s="7"/>
      <c r="AH185" s="7"/>
      <c r="AI185" s="7"/>
      <c r="AJ185" s="7"/>
      <c r="AK185" s="7"/>
      <c r="AL185" s="7"/>
      <c r="AM185" s="35"/>
      <c r="AN185" s="234"/>
      <c r="AO185" s="234"/>
      <c r="AP185" s="234"/>
      <c r="AQ185" s="165"/>
      <c r="AR185" s="165"/>
      <c r="AS185" s="165"/>
      <c r="AT185" s="165"/>
      <c r="AU185" s="165"/>
      <c r="AV185" s="165"/>
      <c r="AW185" s="55"/>
      <c r="AX185" s="55"/>
      <c r="AY185" s="55"/>
      <c r="AZ185" s="55"/>
      <c r="BA185" s="55"/>
      <c r="BB185" s="55"/>
      <c r="BC185" s="55"/>
      <c r="BD185" s="66"/>
      <c r="BE185" s="66"/>
    </row>
    <row r="186" spans="16:57" ht="17.25" customHeight="1" x14ac:dyDescent="0.3">
      <c r="P186" s="553"/>
      <c r="Q186" s="34"/>
      <c r="R186" s="7"/>
      <c r="S186" s="7"/>
      <c r="T186" s="7"/>
      <c r="U186" s="71" t="s">
        <v>65</v>
      </c>
      <c r="V186" s="72" t="e">
        <f>QUARTILE($Q$6:$AV$6,1)</f>
        <v>#NUM!</v>
      </c>
      <c r="W186" s="7"/>
      <c r="X186" s="7"/>
      <c r="Y186" s="7"/>
      <c r="Z186" s="35"/>
      <c r="AA186" s="7"/>
      <c r="AB186" s="7"/>
      <c r="AC186" s="7"/>
      <c r="AD186" s="7"/>
      <c r="AE186" s="308"/>
      <c r="AF186" s="7"/>
      <c r="AG186" s="7"/>
      <c r="AH186" s="7"/>
      <c r="AI186" s="7"/>
      <c r="AJ186" s="7"/>
      <c r="AK186" s="7"/>
      <c r="AL186" s="7"/>
      <c r="AM186" s="35"/>
      <c r="AN186" s="234"/>
      <c r="AO186" s="234"/>
      <c r="AP186" s="234"/>
      <c r="AQ186" s="165"/>
      <c r="AR186" s="165"/>
      <c r="AS186" s="165"/>
      <c r="AT186" s="165"/>
      <c r="AU186" s="165"/>
      <c r="AV186" s="165"/>
      <c r="AW186" s="55"/>
      <c r="AX186" s="55"/>
      <c r="AY186" s="55"/>
      <c r="AZ186" s="55"/>
      <c r="BA186" s="55"/>
      <c r="BB186" s="55"/>
      <c r="BC186" s="55"/>
      <c r="BD186" s="66"/>
      <c r="BE186" s="66"/>
    </row>
    <row r="187" spans="16:57" ht="17.25" customHeight="1" x14ac:dyDescent="0.3">
      <c r="P187" s="553"/>
      <c r="Q187" s="34"/>
      <c r="R187" s="7"/>
      <c r="S187" s="7"/>
      <c r="T187" s="7"/>
      <c r="U187" s="71" t="s">
        <v>66</v>
      </c>
      <c r="V187" s="72" t="e">
        <f>QUARTILE($Q$6:$AV$6,3)</f>
        <v>#NUM!</v>
      </c>
      <c r="W187" s="7"/>
      <c r="X187" s="7"/>
      <c r="Y187" s="7"/>
      <c r="Z187" s="35"/>
      <c r="AA187" s="7"/>
      <c r="AB187" s="7"/>
      <c r="AC187" s="7"/>
      <c r="AD187" s="7"/>
      <c r="AE187" s="308"/>
      <c r="AF187" s="7"/>
      <c r="AG187" s="7"/>
      <c r="AH187" s="7"/>
      <c r="AI187" s="7"/>
      <c r="AJ187" s="7"/>
      <c r="AK187" s="7"/>
      <c r="AL187" s="7"/>
      <c r="AM187" s="35"/>
      <c r="AN187" s="234"/>
      <c r="AO187" s="234"/>
      <c r="AP187" s="234"/>
      <c r="AQ187" s="165"/>
      <c r="AR187" s="165"/>
      <c r="AS187" s="165"/>
      <c r="AT187" s="165"/>
      <c r="AU187" s="165"/>
      <c r="AV187" s="165"/>
      <c r="AW187" s="55"/>
      <c r="AX187" s="55"/>
      <c r="AY187" s="55"/>
      <c r="AZ187" s="55"/>
      <c r="BA187" s="55"/>
      <c r="BB187" s="55"/>
      <c r="BC187" s="55"/>
      <c r="BD187" s="66"/>
      <c r="BE187" s="66"/>
    </row>
    <row r="188" spans="16:57" ht="17.25" customHeight="1" x14ac:dyDescent="0.3">
      <c r="P188" s="553"/>
      <c r="Q188" s="34"/>
      <c r="R188" s="7"/>
      <c r="S188" s="7"/>
      <c r="T188" s="7"/>
      <c r="U188" s="71" t="s">
        <v>67</v>
      </c>
      <c r="V188" s="72" t="e">
        <f>$V$187-$V$186</f>
        <v>#NUM!</v>
      </c>
      <c r="W188" s="7"/>
      <c r="X188" s="7"/>
      <c r="Y188" s="7"/>
      <c r="Z188" s="35"/>
      <c r="AA188" s="7"/>
      <c r="AB188" s="7"/>
      <c r="AC188" s="7"/>
      <c r="AD188" s="7"/>
      <c r="AE188" s="308"/>
      <c r="AF188" s="7"/>
      <c r="AG188" s="7"/>
      <c r="AH188" s="7"/>
      <c r="AI188" s="7"/>
      <c r="AJ188" s="7"/>
      <c r="AK188" s="7"/>
      <c r="AL188" s="7"/>
      <c r="AM188" s="35"/>
      <c r="AN188" s="234"/>
      <c r="AO188" s="234"/>
      <c r="AP188" s="234"/>
      <c r="AQ188" s="165"/>
      <c r="AR188" s="165"/>
      <c r="AS188" s="165"/>
      <c r="AT188" s="165"/>
      <c r="AU188" s="165"/>
      <c r="AV188" s="165"/>
      <c r="AW188" s="55"/>
      <c r="AX188" s="55"/>
      <c r="AY188" s="55"/>
      <c r="AZ188" s="55"/>
      <c r="BA188" s="55"/>
      <c r="BB188" s="55"/>
      <c r="BC188" s="55"/>
      <c r="BD188" s="66"/>
      <c r="BE188" s="66"/>
    </row>
    <row r="189" spans="16:57" ht="17.25" customHeight="1" x14ac:dyDescent="0.3">
      <c r="P189" s="553"/>
      <c r="Q189" s="34"/>
      <c r="R189" s="7"/>
      <c r="S189" s="7"/>
      <c r="T189" s="7"/>
      <c r="U189" s="7"/>
      <c r="V189" s="7"/>
      <c r="W189" s="7"/>
      <c r="X189" s="7"/>
      <c r="Y189" s="7"/>
      <c r="Z189" s="35"/>
      <c r="AA189" s="7"/>
      <c r="AB189" s="7"/>
      <c r="AC189" s="7"/>
      <c r="AD189" s="7"/>
      <c r="AE189" s="308"/>
      <c r="AF189" s="7"/>
      <c r="AG189" s="7"/>
      <c r="AH189" s="7"/>
      <c r="AI189" s="7"/>
      <c r="AJ189" s="7"/>
      <c r="AK189" s="7"/>
      <c r="AL189" s="7"/>
      <c r="AM189" s="35"/>
      <c r="AN189" s="234"/>
      <c r="AO189" s="234"/>
      <c r="AP189" s="234"/>
      <c r="AQ189" s="165"/>
      <c r="AR189" s="165"/>
      <c r="AS189" s="165"/>
      <c r="AT189" s="165"/>
      <c r="AU189" s="165"/>
      <c r="AV189" s="165"/>
      <c r="AW189" s="55"/>
      <c r="AX189" s="55"/>
      <c r="AY189" s="55"/>
      <c r="AZ189" s="55"/>
      <c r="BA189" s="55"/>
      <c r="BB189" s="55"/>
      <c r="BC189" s="55"/>
      <c r="BD189" s="66"/>
      <c r="BE189" s="66"/>
    </row>
    <row r="190" spans="16:57" ht="17.25" customHeight="1" x14ac:dyDescent="0.3">
      <c r="P190" s="553"/>
      <c r="Q190" s="34"/>
      <c r="R190" s="7"/>
      <c r="S190" s="7"/>
      <c r="T190" s="7"/>
      <c r="U190" s="7"/>
      <c r="V190" s="7"/>
      <c r="W190" s="7"/>
      <c r="X190" s="7"/>
      <c r="Y190" s="7"/>
      <c r="Z190" s="35"/>
      <c r="AA190" s="7"/>
      <c r="AB190" s="7"/>
      <c r="AC190" s="7"/>
      <c r="AD190" s="7"/>
      <c r="AE190" s="308"/>
      <c r="AF190" s="7"/>
      <c r="AG190" s="7"/>
      <c r="AH190" s="7"/>
      <c r="AI190" s="7"/>
      <c r="AJ190" s="7"/>
      <c r="AK190" s="7"/>
      <c r="AL190" s="7"/>
      <c r="AM190" s="35"/>
      <c r="AN190" s="234"/>
      <c r="AO190" s="234"/>
      <c r="AP190" s="234"/>
      <c r="AQ190" s="165"/>
      <c r="AR190" s="165"/>
      <c r="AS190" s="165"/>
      <c r="AT190" s="165"/>
      <c r="AU190" s="165"/>
      <c r="AV190" s="165"/>
      <c r="AW190" s="55"/>
      <c r="AX190" s="55"/>
      <c r="AY190" s="55"/>
      <c r="AZ190" s="55"/>
      <c r="BA190" s="55"/>
      <c r="BB190" s="55"/>
      <c r="BC190" s="55"/>
      <c r="BD190" s="66"/>
      <c r="BE190" s="66"/>
    </row>
    <row r="191" spans="16:57" ht="17.25" customHeight="1" x14ac:dyDescent="0.3">
      <c r="P191" s="553"/>
      <c r="Q191" s="34"/>
      <c r="R191" s="7"/>
      <c r="S191" s="7"/>
      <c r="T191" s="7"/>
      <c r="U191" s="7"/>
      <c r="V191" s="7"/>
      <c r="W191" s="7"/>
      <c r="X191" s="7"/>
      <c r="Y191" s="7"/>
      <c r="Z191" s="35"/>
      <c r="AA191" s="7"/>
      <c r="AB191" s="309" t="s">
        <v>79</v>
      </c>
      <c r="AC191" s="7"/>
      <c r="AD191" s="7"/>
      <c r="AE191" s="282"/>
      <c r="AF191" s="7"/>
      <c r="AG191" s="7"/>
      <c r="AH191" s="7"/>
      <c r="AI191" s="7"/>
      <c r="AJ191" s="7"/>
      <c r="AK191" s="7"/>
      <c r="AL191" s="7"/>
      <c r="AM191" s="35"/>
      <c r="AN191" s="234"/>
      <c r="AO191" s="234"/>
      <c r="AP191" s="234"/>
      <c r="AQ191" s="165"/>
      <c r="AR191" s="165"/>
      <c r="AS191" s="165"/>
      <c r="AT191" s="165"/>
      <c r="AU191" s="165"/>
      <c r="AV191" s="165"/>
      <c r="AW191" s="55"/>
      <c r="AX191" s="55"/>
      <c r="AY191" s="55"/>
      <c r="AZ191" s="55"/>
      <c r="BA191" s="55"/>
      <c r="BB191" s="55"/>
      <c r="BC191" s="55"/>
      <c r="BD191" s="66"/>
      <c r="BE191" s="66"/>
    </row>
    <row r="192" spans="16:57" ht="17.25" customHeight="1" x14ac:dyDescent="0.3">
      <c r="P192" s="553"/>
      <c r="Q192" s="34"/>
      <c r="R192" s="7"/>
      <c r="S192" s="7"/>
      <c r="T192" s="7"/>
      <c r="U192" s="7"/>
      <c r="V192" s="7"/>
      <c r="W192" s="7"/>
      <c r="X192" s="7"/>
      <c r="Y192" s="7"/>
      <c r="Z192" s="35"/>
      <c r="AA192" s="7"/>
      <c r="AB192" s="309" t="s">
        <v>81</v>
      </c>
      <c r="AC192" s="7"/>
      <c r="AD192" s="7"/>
      <c r="AE192" s="282"/>
      <c r="AF192" s="7"/>
      <c r="AG192" s="7"/>
      <c r="AH192" s="7"/>
      <c r="AI192" s="7"/>
      <c r="AJ192" s="7"/>
      <c r="AK192" s="7"/>
      <c r="AL192" s="7"/>
      <c r="AM192" s="35"/>
      <c r="AN192" s="234"/>
      <c r="AO192" s="234"/>
      <c r="AP192" s="234"/>
      <c r="AQ192" s="165"/>
      <c r="AR192" s="165"/>
      <c r="AS192" s="165"/>
      <c r="AT192" s="165"/>
      <c r="AU192" s="165"/>
      <c r="AV192" s="165"/>
      <c r="AW192" s="55"/>
      <c r="AX192" s="55"/>
      <c r="AY192" s="55"/>
      <c r="AZ192" s="55"/>
      <c r="BA192" s="55"/>
      <c r="BB192" s="55"/>
      <c r="BC192" s="55"/>
      <c r="BD192" s="66"/>
      <c r="BE192" s="66"/>
    </row>
    <row r="193" spans="16:58" ht="17.25" customHeight="1" x14ac:dyDescent="0.3">
      <c r="P193" s="553"/>
      <c r="Q193" s="34"/>
      <c r="R193" s="7"/>
      <c r="S193" s="7"/>
      <c r="T193" s="7"/>
      <c r="U193" s="7"/>
      <c r="V193" s="7"/>
      <c r="W193" s="7"/>
      <c r="X193" s="7"/>
      <c r="Y193" s="7"/>
      <c r="Z193" s="35"/>
      <c r="AA193" s="7"/>
      <c r="AB193" s="309" t="s">
        <v>80</v>
      </c>
      <c r="AC193" s="7"/>
      <c r="AD193" s="7"/>
      <c r="AE193" s="282"/>
      <c r="AF193" s="7"/>
      <c r="AG193" s="7"/>
      <c r="AH193" s="7"/>
      <c r="AI193" s="7"/>
      <c r="AJ193" s="7"/>
      <c r="AK193" s="7"/>
      <c r="AL193" s="7"/>
      <c r="AM193" s="35"/>
      <c r="AN193" s="234"/>
      <c r="AO193" s="234"/>
      <c r="AP193" s="234"/>
      <c r="AQ193" s="165"/>
      <c r="AR193" s="165"/>
      <c r="AS193" s="165"/>
      <c r="AT193" s="165"/>
      <c r="AU193" s="165"/>
      <c r="AV193" s="165"/>
      <c r="AW193" s="55"/>
      <c r="AX193" s="55"/>
      <c r="AY193" s="55"/>
      <c r="AZ193" s="55"/>
      <c r="BA193" s="55"/>
      <c r="BB193" s="55"/>
      <c r="BC193" s="55"/>
      <c r="BD193" s="66"/>
      <c r="BE193" s="66"/>
    </row>
    <row r="194" spans="16:58" ht="17.25" customHeight="1" thickBot="1" x14ac:dyDescent="0.35">
      <c r="P194" s="553"/>
      <c r="Q194" s="34"/>
      <c r="R194" s="7"/>
      <c r="S194" s="7"/>
      <c r="T194" s="7"/>
      <c r="U194" s="7"/>
      <c r="V194" s="7"/>
      <c r="W194" s="7"/>
      <c r="X194" s="7"/>
      <c r="Y194" s="7"/>
      <c r="Z194" s="35"/>
      <c r="AA194" s="7"/>
      <c r="AB194" s="7"/>
      <c r="AC194" s="7"/>
      <c r="AD194" s="7"/>
      <c r="AE194" s="282"/>
      <c r="AF194" s="7"/>
      <c r="AG194" s="7"/>
      <c r="AH194" s="7"/>
      <c r="AI194" s="7"/>
      <c r="AJ194" s="7"/>
      <c r="AK194" s="7"/>
      <c r="AL194" s="7"/>
      <c r="AM194" s="35"/>
      <c r="AN194" s="234"/>
      <c r="AO194" s="234"/>
      <c r="AP194" s="234"/>
      <c r="AQ194" s="165"/>
      <c r="AR194" s="165"/>
      <c r="AS194" s="165"/>
      <c r="AT194" s="165"/>
      <c r="AU194" s="165"/>
      <c r="AV194" s="165"/>
      <c r="AW194" s="55"/>
      <c r="AX194" s="55"/>
      <c r="AY194" s="55"/>
      <c r="AZ194" s="55"/>
      <c r="BA194" s="55"/>
      <c r="BB194" s="55"/>
      <c r="BC194" s="55"/>
      <c r="BD194" s="66"/>
      <c r="BE194" s="66"/>
    </row>
    <row r="195" spans="16:58" ht="17.25" customHeight="1" thickBot="1" x14ac:dyDescent="0.35">
      <c r="P195" s="553"/>
      <c r="Q195" s="34"/>
      <c r="R195" s="7"/>
      <c r="S195" s="7"/>
      <c r="T195" s="7"/>
      <c r="U195" s="7"/>
      <c r="V195" s="7"/>
      <c r="W195" s="7"/>
      <c r="X195" s="7"/>
      <c r="Y195" s="7"/>
      <c r="Z195" s="35"/>
      <c r="AA195" s="7"/>
      <c r="AB195" s="7"/>
      <c r="AC195" s="7"/>
      <c r="AD195" s="108" t="s">
        <v>70</v>
      </c>
      <c r="AE195" s="80">
        <f>IF($W$182&lt;=0.5, 0.1, IF($W$182&lt;=1, 0.2, IF($W$182&lt;=2.5, 0.5, IF($W$182&lt;=5, 1, IF($W$182&lt;=10, 2, IF($W$182&lt;=25, 5, IF($W$182&lt;=50, 10, IF($W$182&lt;=500, 100, IF($W$182&lt;=2500, 500, IF($W$182&lt;= 5000, 1000, 5000))))))))))</f>
        <v>0.1</v>
      </c>
      <c r="AF195" s="7"/>
      <c r="AG195" s="7"/>
      <c r="AH195" s="7"/>
      <c r="AI195" s="7"/>
      <c r="AJ195" s="7"/>
      <c r="AK195" s="7"/>
      <c r="AL195" s="7"/>
      <c r="AM195" s="35"/>
      <c r="AN195" s="234"/>
      <c r="AO195" s="234"/>
      <c r="AP195" s="234"/>
      <c r="AQ195" s="165"/>
      <c r="AR195" s="165"/>
      <c r="AS195" s="165"/>
      <c r="AT195" s="165"/>
      <c r="AU195" s="165"/>
      <c r="AV195" s="165"/>
      <c r="AW195" s="55"/>
      <c r="AX195" s="55"/>
      <c r="AY195" s="55"/>
      <c r="AZ195" s="55"/>
      <c r="BA195" s="55"/>
      <c r="BB195" s="55"/>
      <c r="BC195" s="55"/>
      <c r="BD195" s="66"/>
      <c r="BE195" s="66"/>
    </row>
    <row r="196" spans="16:58" ht="17.25" customHeight="1" thickBot="1" x14ac:dyDescent="0.35">
      <c r="P196" s="553"/>
      <c r="Q196" s="34"/>
      <c r="R196" s="7"/>
      <c r="S196" s="7"/>
      <c r="T196" s="7"/>
      <c r="U196" s="7"/>
      <c r="V196" s="7"/>
      <c r="W196" s="7"/>
      <c r="X196" s="7"/>
      <c r="Y196" s="7"/>
      <c r="Z196" s="35"/>
      <c r="AA196" s="7"/>
      <c r="AB196" s="7"/>
      <c r="AC196" s="7"/>
      <c r="AD196" s="106" t="s">
        <v>46</v>
      </c>
      <c r="AE196" s="107" t="s">
        <v>47</v>
      </c>
      <c r="AF196" s="7"/>
      <c r="AG196" s="7"/>
      <c r="AH196" s="7"/>
      <c r="AI196" s="7"/>
      <c r="AJ196" s="7"/>
      <c r="AK196" s="7"/>
      <c r="AL196" s="7"/>
      <c r="AM196" s="35"/>
      <c r="AN196" s="234"/>
      <c r="AO196" s="234"/>
      <c r="AP196" s="234"/>
      <c r="AQ196" s="165"/>
      <c r="AR196" s="165"/>
      <c r="AS196" s="165"/>
      <c r="AT196" s="165"/>
      <c r="AU196" s="165"/>
      <c r="AV196" s="165"/>
      <c r="AW196" s="55"/>
      <c r="AX196" s="55"/>
      <c r="AY196" s="55"/>
      <c r="AZ196" s="55"/>
      <c r="BA196" s="55"/>
      <c r="BB196" s="55"/>
      <c r="BC196" s="55"/>
      <c r="BD196" s="66"/>
      <c r="BE196" s="66"/>
    </row>
    <row r="197" spans="16:58" ht="17.25" customHeight="1" x14ac:dyDescent="0.3">
      <c r="P197" s="553"/>
      <c r="Q197" s="34"/>
      <c r="R197" s="7"/>
      <c r="S197" s="7"/>
      <c r="T197" s="7"/>
      <c r="U197" s="7"/>
      <c r="V197" s="7"/>
      <c r="W197" s="7"/>
      <c r="X197" s="7"/>
      <c r="Y197" s="7"/>
      <c r="Z197" s="35"/>
      <c r="AA197" s="7"/>
      <c r="AB197" s="7"/>
      <c r="AC197" s="7"/>
      <c r="AD197" s="115">
        <f>CEILING($U$182, $AE$195)</f>
        <v>0</v>
      </c>
      <c r="AE197" s="81">
        <f>COUNTIFS($Q$6:$AV$6,"&lt;="&amp;$AD$197)</f>
        <v>0</v>
      </c>
      <c r="AF197" s="7"/>
      <c r="AG197" s="7"/>
      <c r="AH197" s="7"/>
      <c r="AI197" s="7"/>
      <c r="AJ197" s="7"/>
      <c r="AK197" s="7"/>
      <c r="AL197" s="7"/>
      <c r="AM197" s="35"/>
      <c r="AN197" s="234"/>
      <c r="AO197" s="234"/>
      <c r="AP197" s="234"/>
      <c r="AQ197" s="165"/>
      <c r="AR197" s="165"/>
      <c r="AS197" s="165"/>
      <c r="AT197" s="165"/>
      <c r="AU197" s="165"/>
      <c r="AV197" s="165"/>
      <c r="AW197" s="55"/>
      <c r="AX197" s="55"/>
      <c r="AY197" s="55"/>
      <c r="AZ197" s="55"/>
      <c r="BA197" s="55"/>
      <c r="BB197" s="55"/>
      <c r="BC197" s="55"/>
      <c r="BD197" s="66"/>
      <c r="BE197" s="66"/>
    </row>
    <row r="198" spans="16:58" ht="17.25" customHeight="1" x14ac:dyDescent="0.3">
      <c r="P198" s="553"/>
      <c r="Q198" s="34"/>
      <c r="R198" s="7"/>
      <c r="S198" s="7"/>
      <c r="T198" s="7"/>
      <c r="U198" s="7"/>
      <c r="V198" s="7"/>
      <c r="W198" s="7"/>
      <c r="X198" s="7"/>
      <c r="Y198" s="7"/>
      <c r="Z198" s="35"/>
      <c r="AA198" s="7"/>
      <c r="AB198" s="7"/>
      <c r="AC198" s="7"/>
      <c r="AD198" s="116">
        <f>$AD$197+$AE$195</f>
        <v>0.1</v>
      </c>
      <c r="AE198" s="82">
        <f>COUNTIFS($Q$6:$AV$6,"&gt;"&amp;$AD$197,$Q$6:$AV$6,"&lt;="&amp;$AD$198)</f>
        <v>0</v>
      </c>
      <c r="AF198" s="7"/>
      <c r="AG198" s="7"/>
      <c r="AH198" s="7"/>
      <c r="AI198" s="7"/>
      <c r="AJ198" s="7"/>
      <c r="AK198" s="7"/>
      <c r="AL198" s="7"/>
      <c r="AM198" s="35"/>
      <c r="AN198" s="234"/>
      <c r="AO198" s="234"/>
      <c r="AP198" s="234"/>
      <c r="AQ198" s="165"/>
      <c r="AR198" s="165"/>
      <c r="AS198" s="165"/>
      <c r="AT198" s="165"/>
      <c r="AU198" s="165"/>
      <c r="AV198" s="165"/>
      <c r="AW198" s="55"/>
      <c r="AX198" s="55"/>
      <c r="AY198" s="55"/>
      <c r="AZ198" s="55"/>
      <c r="BA198" s="55"/>
      <c r="BB198" s="55"/>
      <c r="BC198" s="55"/>
      <c r="BD198" s="66"/>
      <c r="BE198" s="66"/>
    </row>
    <row r="199" spans="16:58" ht="17.25" customHeight="1" x14ac:dyDescent="0.3">
      <c r="P199" s="553"/>
      <c r="Q199" s="34"/>
      <c r="R199" s="7"/>
      <c r="S199" s="7"/>
      <c r="T199" s="7"/>
      <c r="U199" s="7"/>
      <c r="V199" s="7"/>
      <c r="W199" s="7"/>
      <c r="X199" s="7"/>
      <c r="Y199" s="7"/>
      <c r="Z199" s="35"/>
      <c r="AA199" s="7"/>
      <c r="AB199" s="7"/>
      <c r="AC199" s="7"/>
      <c r="AD199" s="116">
        <f>$AD$198+$AE$195</f>
        <v>0.2</v>
      </c>
      <c r="AE199" s="82">
        <f>COUNTIFS($Q$6:$AV$6,"&gt;"&amp;$AD$198,$Q$6:$AV$6,"&lt;="&amp;$AD$199)</f>
        <v>0</v>
      </c>
      <c r="AF199" s="7"/>
      <c r="AG199" s="7"/>
      <c r="AH199" s="7"/>
      <c r="AI199" s="7"/>
      <c r="AJ199" s="7"/>
      <c r="AK199" s="7"/>
      <c r="AL199" s="7"/>
      <c r="AM199" s="35"/>
      <c r="AN199" s="234"/>
      <c r="AO199" s="234"/>
      <c r="AP199" s="234"/>
      <c r="AQ199" s="165"/>
      <c r="AR199" s="165"/>
      <c r="AS199" s="165"/>
      <c r="AT199" s="165"/>
      <c r="AU199" s="165"/>
      <c r="AV199" s="165"/>
      <c r="AW199" s="55"/>
      <c r="AX199" s="55"/>
      <c r="AY199" s="55"/>
      <c r="AZ199" s="55"/>
      <c r="BA199" s="55"/>
      <c r="BB199" s="55"/>
      <c r="BC199" s="55"/>
      <c r="BD199" s="66"/>
      <c r="BE199" s="66"/>
    </row>
    <row r="200" spans="16:58" ht="17.25" customHeight="1" x14ac:dyDescent="0.3">
      <c r="P200" s="553"/>
      <c r="Q200" s="34"/>
      <c r="R200" s="7"/>
      <c r="S200" s="7"/>
      <c r="T200" s="7"/>
      <c r="U200" s="7"/>
      <c r="V200" s="7"/>
      <c r="W200" s="7"/>
      <c r="X200" s="7"/>
      <c r="Y200" s="7"/>
      <c r="Z200" s="35"/>
      <c r="AA200" s="7"/>
      <c r="AB200" s="7"/>
      <c r="AC200" s="7"/>
      <c r="AD200" s="116">
        <f>$AD$199+$AE$195</f>
        <v>0.30000000000000004</v>
      </c>
      <c r="AE200" s="82">
        <f>COUNTIFS($Q$6:$AV$6,"&gt;"&amp;$AD$199,$Q$6:$AV$6,"&lt;="&amp;$AD$200)</f>
        <v>0</v>
      </c>
      <c r="AF200" s="7"/>
      <c r="AG200" s="7"/>
      <c r="AH200" s="7"/>
      <c r="AI200" s="7"/>
      <c r="AJ200" s="7"/>
      <c r="AK200" s="7"/>
      <c r="AL200" s="7"/>
      <c r="AM200" s="35"/>
      <c r="AN200" s="234"/>
      <c r="AO200" s="234"/>
      <c r="AP200" s="234"/>
      <c r="AQ200" s="165"/>
      <c r="AR200" s="165"/>
      <c r="AS200" s="165"/>
      <c r="AT200" s="165"/>
      <c r="AU200" s="165"/>
      <c r="AV200" s="165"/>
      <c r="AW200" s="55"/>
      <c r="AX200" s="55"/>
      <c r="AY200" s="55"/>
      <c r="AZ200" s="55"/>
      <c r="BA200" s="55"/>
      <c r="BB200" s="55"/>
      <c r="BC200" s="55"/>
      <c r="BD200" s="66"/>
      <c r="BE200" s="66"/>
    </row>
    <row r="201" spans="16:58" s="6" customFormat="1" ht="17.25" customHeight="1" x14ac:dyDescent="0.3">
      <c r="P201" s="553"/>
      <c r="Q201" s="34"/>
      <c r="R201" s="7"/>
      <c r="S201" s="7"/>
      <c r="T201" s="7"/>
      <c r="U201" s="7"/>
      <c r="V201" s="7"/>
      <c r="W201" s="7"/>
      <c r="X201" s="7"/>
      <c r="Y201" s="7"/>
      <c r="Z201" s="35"/>
      <c r="AA201" s="7"/>
      <c r="AB201" s="7"/>
      <c r="AC201" s="7"/>
      <c r="AD201" s="116">
        <f>$AD$200+$AE$195</f>
        <v>0.4</v>
      </c>
      <c r="AE201" s="82">
        <f>COUNTIFS($Q$6:$AV$6,"&gt;"&amp;$AD$200,$Q$6:$AV$6,"&lt;="&amp;$AD$201)</f>
        <v>0</v>
      </c>
      <c r="AF201" s="7"/>
      <c r="AG201" s="7"/>
      <c r="AH201" s="7"/>
      <c r="AI201" s="7"/>
      <c r="AJ201" s="7"/>
      <c r="AK201" s="7"/>
      <c r="AL201" s="7"/>
      <c r="AM201" s="35"/>
      <c r="AN201" s="234"/>
      <c r="AO201" s="234"/>
      <c r="AP201" s="234"/>
      <c r="AQ201" s="165"/>
      <c r="AR201" s="165"/>
      <c r="AS201" s="165"/>
      <c r="AT201" s="165"/>
      <c r="AU201" s="165"/>
      <c r="AV201" s="165"/>
      <c r="AW201" s="55"/>
      <c r="AX201" s="55"/>
      <c r="AY201" s="55"/>
      <c r="AZ201" s="55"/>
      <c r="BA201" s="55"/>
      <c r="BB201" s="55"/>
      <c r="BC201" s="55"/>
      <c r="BD201" s="66"/>
      <c r="BE201" s="66"/>
      <c r="BF201" s="165"/>
    </row>
    <row r="202" spans="16:58" s="6" customFormat="1" ht="17.25" customHeight="1" x14ac:dyDescent="0.3">
      <c r="P202" s="553"/>
      <c r="Q202" s="34"/>
      <c r="R202" s="7"/>
      <c r="S202" s="7"/>
      <c r="T202" s="7"/>
      <c r="U202" s="7"/>
      <c r="V202" s="7"/>
      <c r="W202" s="7"/>
      <c r="X202" s="7"/>
      <c r="Y202" s="7"/>
      <c r="Z202" s="35"/>
      <c r="AA202" s="7"/>
      <c r="AB202" s="7"/>
      <c r="AC202" s="7"/>
      <c r="AD202" s="116">
        <f>$AD$201+$AE$195</f>
        <v>0.5</v>
      </c>
      <c r="AE202" s="82">
        <f>COUNTIFS($Q$6:$AV$6,"&gt;"&amp;$AD$201,$Q$6:$AV$6,"&lt;="&amp;$AD$202)</f>
        <v>0</v>
      </c>
      <c r="AF202" s="7"/>
      <c r="AG202" s="161"/>
      <c r="AH202" s="7"/>
      <c r="AI202" s="7"/>
      <c r="AJ202" s="7"/>
      <c r="AK202" s="7"/>
      <c r="AL202" s="7"/>
      <c r="AM202" s="35"/>
      <c r="AN202" s="234"/>
      <c r="AO202" s="234"/>
      <c r="AP202" s="234"/>
      <c r="AQ202" s="165"/>
      <c r="AR202" s="165"/>
      <c r="AS202" s="165"/>
      <c r="AT202" s="165"/>
      <c r="AU202" s="165"/>
      <c r="AV202" s="165"/>
      <c r="AW202" s="55"/>
      <c r="AX202" s="55"/>
      <c r="AY202" s="55"/>
      <c r="AZ202" s="55"/>
      <c r="BA202" s="55"/>
      <c r="BB202" s="55"/>
      <c r="BC202" s="55"/>
      <c r="BD202" s="66"/>
      <c r="BE202" s="66"/>
      <c r="BF202" s="165"/>
    </row>
    <row r="203" spans="16:58" s="6" customFormat="1" ht="17.25" customHeight="1" x14ac:dyDescent="0.3">
      <c r="P203" s="553"/>
      <c r="Q203" s="34"/>
      <c r="R203" s="7"/>
      <c r="S203" s="7"/>
      <c r="T203" s="7"/>
      <c r="U203" s="7"/>
      <c r="V203" s="7"/>
      <c r="W203" s="7"/>
      <c r="X203" s="7"/>
      <c r="Y203" s="7"/>
      <c r="Z203" s="35"/>
      <c r="AA203" s="7"/>
      <c r="AB203" s="7"/>
      <c r="AC203" s="7"/>
      <c r="AD203" s="117">
        <f>$AD$202+$AE$195</f>
        <v>0.6</v>
      </c>
      <c r="AE203" s="92">
        <f>COUNTIFS($Q$6:$AV$6,"&gt;"&amp;$AD$202,$Q$6:$AV$6,"&lt;="&amp;$AD$203)</f>
        <v>0</v>
      </c>
      <c r="AF203" s="7"/>
      <c r="AG203" s="7"/>
      <c r="AH203" s="7"/>
      <c r="AI203" s="7"/>
      <c r="AJ203" s="7"/>
      <c r="AK203" s="7"/>
      <c r="AL203" s="7"/>
      <c r="AM203" s="35"/>
      <c r="AN203" s="234"/>
      <c r="AO203" s="234"/>
      <c r="AP203" s="234"/>
      <c r="AQ203" s="165"/>
      <c r="AR203" s="165"/>
      <c r="AS203" s="165"/>
      <c r="AT203" s="165"/>
      <c r="AU203" s="165"/>
      <c r="AV203" s="165"/>
      <c r="AW203" s="55"/>
      <c r="AX203" s="55"/>
      <c r="AY203" s="55"/>
      <c r="AZ203" s="55"/>
      <c r="BA203" s="55"/>
      <c r="BB203" s="55"/>
      <c r="BC203" s="55"/>
      <c r="BD203" s="66"/>
      <c r="BE203" s="66"/>
      <c r="BF203" s="165"/>
    </row>
    <row r="204" spans="16:58" s="6" customFormat="1" ht="17.25" customHeight="1" x14ac:dyDescent="0.3">
      <c r="P204" s="553"/>
      <c r="Q204" s="34"/>
      <c r="R204" s="7"/>
      <c r="S204" s="7"/>
      <c r="T204" s="7"/>
      <c r="U204" s="7"/>
      <c r="V204" s="7"/>
      <c r="W204" s="7"/>
      <c r="X204" s="7"/>
      <c r="Y204" s="7"/>
      <c r="Z204" s="35"/>
      <c r="AA204" s="7"/>
      <c r="AB204" s="7"/>
      <c r="AC204" s="7"/>
      <c r="AD204" s="117">
        <f>$AD$203+$AE$195</f>
        <v>0.7</v>
      </c>
      <c r="AE204" s="92">
        <f>COUNTIFS($Q$6:$AV$6,"&gt;"&amp;$AD$203,$Q$6:$AV$6,"&lt;="&amp;$AD$204)</f>
        <v>0</v>
      </c>
      <c r="AF204" s="7"/>
      <c r="AG204" s="7"/>
      <c r="AH204" s="7"/>
      <c r="AI204" s="7"/>
      <c r="AJ204" s="7"/>
      <c r="AK204" s="7"/>
      <c r="AL204" s="7"/>
      <c r="AM204" s="35"/>
      <c r="AN204" s="234"/>
      <c r="AO204" s="234"/>
      <c r="AP204" s="234"/>
      <c r="AQ204" s="165"/>
      <c r="AR204" s="165"/>
      <c r="AS204" s="165"/>
      <c r="AT204" s="165"/>
      <c r="AU204" s="165"/>
      <c r="AV204" s="165"/>
      <c r="AW204" s="55"/>
      <c r="AX204" s="55"/>
      <c r="AY204" s="55"/>
      <c r="AZ204" s="55"/>
      <c r="BA204" s="55"/>
      <c r="BB204" s="55"/>
      <c r="BC204" s="55"/>
      <c r="BD204" s="66"/>
      <c r="BE204" s="66"/>
      <c r="BF204" s="165"/>
    </row>
    <row r="205" spans="16:58" s="6" customFormat="1" ht="17.25" customHeight="1" x14ac:dyDescent="0.3">
      <c r="P205" s="553"/>
      <c r="Q205" s="34"/>
      <c r="R205" s="7"/>
      <c r="S205" s="7"/>
      <c r="T205" s="7"/>
      <c r="U205" s="7"/>
      <c r="V205" s="7"/>
      <c r="W205" s="7"/>
      <c r="X205" s="7"/>
      <c r="Y205" s="7"/>
      <c r="Z205" s="35"/>
      <c r="AA205" s="7"/>
      <c r="AB205" s="7"/>
      <c r="AC205" s="7"/>
      <c r="AD205" s="117">
        <f>$AD$204+$AE$195</f>
        <v>0.79999999999999993</v>
      </c>
      <c r="AE205" s="92">
        <f>COUNTIFS($Q$6:$AV$6,"&gt;"&amp;$AD$204,$Q$6:$AV$6,"&lt;="&amp;$AD$205)</f>
        <v>0</v>
      </c>
      <c r="AF205" s="7"/>
      <c r="AG205" s="7"/>
      <c r="AH205" s="7"/>
      <c r="AI205" s="7"/>
      <c r="AJ205" s="7"/>
      <c r="AK205" s="7"/>
      <c r="AL205" s="7"/>
      <c r="AM205" s="35"/>
      <c r="AN205" s="234"/>
      <c r="AO205" s="234"/>
      <c r="AP205" s="234"/>
      <c r="AQ205" s="165"/>
      <c r="AR205" s="165"/>
      <c r="AS205" s="165"/>
      <c r="AT205" s="165"/>
      <c r="AU205" s="165"/>
      <c r="AV205" s="165"/>
      <c r="AW205" s="55"/>
      <c r="AX205" s="55"/>
      <c r="AY205" s="55"/>
      <c r="AZ205" s="55"/>
      <c r="BA205" s="55"/>
      <c r="BB205" s="55"/>
      <c r="BC205" s="55"/>
      <c r="BD205" s="66"/>
      <c r="BE205" s="66"/>
      <c r="BF205" s="165"/>
    </row>
    <row r="206" spans="16:58" s="6" customFormat="1" ht="17.25" customHeight="1" x14ac:dyDescent="0.3">
      <c r="P206" s="553"/>
      <c r="Q206" s="34"/>
      <c r="R206" s="7"/>
      <c r="S206" s="7"/>
      <c r="T206" s="7"/>
      <c r="U206" s="7"/>
      <c r="V206" s="7"/>
      <c r="W206" s="7"/>
      <c r="X206" s="7"/>
      <c r="Y206" s="7"/>
      <c r="Z206" s="35"/>
      <c r="AA206" s="7"/>
      <c r="AB206" s="7"/>
      <c r="AC206" s="7"/>
      <c r="AD206" s="117">
        <f>$AD$205+$AE$195</f>
        <v>0.89999999999999991</v>
      </c>
      <c r="AE206" s="92">
        <f>COUNTIFS($Q$6:$AV$6,"&gt;"&amp;$AD$205,$Q$6:$AV$6,"&lt;="&amp;$AD$206)</f>
        <v>0</v>
      </c>
      <c r="AF206" s="7"/>
      <c r="AG206" s="7"/>
      <c r="AH206" s="7"/>
      <c r="AI206" s="7"/>
      <c r="AJ206" s="7"/>
      <c r="AK206" s="7"/>
      <c r="AL206" s="7"/>
      <c r="AM206" s="35"/>
      <c r="AN206" s="234"/>
      <c r="AO206" s="234"/>
      <c r="AP206" s="234"/>
      <c r="AQ206" s="165"/>
      <c r="AR206" s="165"/>
      <c r="AS206" s="165"/>
      <c r="AT206" s="165"/>
      <c r="AU206" s="165"/>
      <c r="AV206" s="165"/>
      <c r="AW206" s="55"/>
      <c r="AX206" s="55"/>
      <c r="AY206" s="55"/>
      <c r="AZ206" s="55"/>
      <c r="BA206" s="55"/>
      <c r="BB206" s="55"/>
      <c r="BC206" s="55"/>
      <c r="BD206" s="66"/>
      <c r="BE206" s="66"/>
      <c r="BF206" s="165"/>
    </row>
    <row r="207" spans="16:58" s="6" customFormat="1" ht="17.25" customHeight="1" thickBot="1" x14ac:dyDescent="0.35">
      <c r="P207" s="553"/>
      <c r="Q207" s="34"/>
      <c r="R207" s="7"/>
      <c r="S207" s="7"/>
      <c r="T207" s="7"/>
      <c r="U207" s="7"/>
      <c r="V207" s="7"/>
      <c r="W207" s="7"/>
      <c r="X207" s="7"/>
      <c r="Y207" s="7"/>
      <c r="Z207" s="35"/>
      <c r="AA207" s="7"/>
      <c r="AB207" s="7"/>
      <c r="AC207" s="7"/>
      <c r="AD207" s="118">
        <f>$AD$206+$AE$195</f>
        <v>0.99999999999999989</v>
      </c>
      <c r="AE207" s="93">
        <f>COUNTIFS($Q$6:$AV$6,"&gt;"&amp;$AD$206)</f>
        <v>0</v>
      </c>
      <c r="AF207" s="7"/>
      <c r="AG207" s="7"/>
      <c r="AH207" s="7"/>
      <c r="AI207" s="7"/>
      <c r="AJ207" s="7"/>
      <c r="AK207" s="7"/>
      <c r="AL207" s="7"/>
      <c r="AM207" s="35"/>
      <c r="AN207" s="234"/>
      <c r="AO207" s="234"/>
      <c r="AP207" s="234"/>
      <c r="AQ207" s="165"/>
      <c r="AR207" s="165"/>
      <c r="AS207" s="165"/>
      <c r="AT207" s="165"/>
      <c r="AU207" s="165"/>
      <c r="AV207" s="165"/>
      <c r="AW207" s="55"/>
      <c r="AX207" s="55"/>
      <c r="AY207" s="55"/>
      <c r="AZ207" s="55"/>
      <c r="BA207" s="55"/>
      <c r="BB207" s="55"/>
      <c r="BC207" s="55"/>
      <c r="BD207" s="66"/>
      <c r="BE207" s="66"/>
      <c r="BF207" s="165"/>
    </row>
    <row r="208" spans="16:58" s="6" customFormat="1" ht="17.25" customHeight="1" x14ac:dyDescent="0.3">
      <c r="P208" s="553"/>
      <c r="Q208" s="34"/>
      <c r="R208" s="7"/>
      <c r="S208" s="7"/>
      <c r="T208" s="7"/>
      <c r="U208" s="7"/>
      <c r="V208" s="7"/>
      <c r="W208" s="7"/>
      <c r="X208" s="7"/>
      <c r="Y208" s="7"/>
      <c r="Z208" s="35"/>
      <c r="AA208" s="7"/>
      <c r="AB208" s="7"/>
      <c r="AC208" s="7"/>
      <c r="AD208" s="7"/>
      <c r="AE208" s="282"/>
      <c r="AF208" s="7"/>
      <c r="AG208" s="7"/>
      <c r="AH208" s="7"/>
      <c r="AI208" s="7"/>
      <c r="AJ208" s="7"/>
      <c r="AK208" s="7"/>
      <c r="AL208" s="7"/>
      <c r="AM208" s="35"/>
      <c r="AN208" s="234"/>
      <c r="AO208" s="234"/>
      <c r="AP208" s="234"/>
      <c r="AQ208" s="165"/>
      <c r="AR208" s="165"/>
      <c r="AS208" s="165"/>
      <c r="AT208" s="165"/>
      <c r="AU208" s="165"/>
      <c r="AV208" s="165"/>
      <c r="AW208" s="55"/>
      <c r="AX208" s="55"/>
      <c r="AY208" s="55"/>
      <c r="AZ208" s="55"/>
      <c r="BA208" s="55"/>
      <c r="BB208" s="55"/>
      <c r="BC208" s="55"/>
      <c r="BD208" s="66"/>
      <c r="BE208" s="66"/>
      <c r="BF208" s="165"/>
    </row>
    <row r="209" spans="16:58" s="6" customFormat="1" ht="17.25" customHeight="1" x14ac:dyDescent="0.3">
      <c r="P209" s="553"/>
      <c r="Q209" s="34"/>
      <c r="R209" s="7"/>
      <c r="S209" s="7"/>
      <c r="T209" s="7"/>
      <c r="U209" s="7"/>
      <c r="V209" s="7"/>
      <c r="W209" s="7"/>
      <c r="X209" s="7"/>
      <c r="Y209" s="7"/>
      <c r="Z209" s="35"/>
      <c r="AA209" s="7"/>
      <c r="AB209" s="7"/>
      <c r="AC209" s="7"/>
      <c r="AD209" s="7"/>
      <c r="AE209" s="282"/>
      <c r="AF209" s="7"/>
      <c r="AG209" s="7"/>
      <c r="AH209" s="7"/>
      <c r="AI209" s="7"/>
      <c r="AJ209" s="7"/>
      <c r="AK209" s="7"/>
      <c r="AL209" s="7"/>
      <c r="AM209" s="35"/>
      <c r="AN209" s="234"/>
      <c r="AO209" s="234"/>
      <c r="AP209" s="234"/>
      <c r="AQ209" s="165"/>
      <c r="AR209" s="165"/>
      <c r="AS209" s="165"/>
      <c r="AT209" s="165"/>
      <c r="AU209" s="165"/>
      <c r="AV209" s="165"/>
      <c r="AW209" s="55"/>
      <c r="AX209" s="55"/>
      <c r="AY209" s="55"/>
      <c r="AZ209" s="55"/>
      <c r="BA209" s="55"/>
      <c r="BB209" s="55"/>
      <c r="BC209" s="55"/>
      <c r="BD209" s="66"/>
      <c r="BE209" s="66"/>
      <c r="BF209" s="165"/>
    </row>
    <row r="210" spans="16:58" s="6" customFormat="1" ht="17.25" customHeight="1" x14ac:dyDescent="0.3">
      <c r="P210" s="553"/>
      <c r="Q210" s="34"/>
      <c r="R210" s="7"/>
      <c r="S210" s="7"/>
      <c r="T210" s="7"/>
      <c r="U210" s="7"/>
      <c r="V210" s="7"/>
      <c r="W210" s="7"/>
      <c r="X210" s="7"/>
      <c r="Y210" s="7"/>
      <c r="Z210" s="35"/>
      <c r="AA210" s="7"/>
      <c r="AB210" s="7"/>
      <c r="AC210" s="7"/>
      <c r="AD210" s="7"/>
      <c r="AE210" s="282"/>
      <c r="AF210" s="7"/>
      <c r="AG210" s="7"/>
      <c r="AH210" s="7"/>
      <c r="AI210" s="7"/>
      <c r="AJ210" s="7"/>
      <c r="AK210" s="7"/>
      <c r="AL210" s="7"/>
      <c r="AM210" s="35"/>
      <c r="AN210" s="234"/>
      <c r="AO210" s="234"/>
      <c r="AP210" s="234"/>
      <c r="AQ210" s="165"/>
      <c r="AR210" s="165"/>
      <c r="AS210" s="165"/>
      <c r="AT210" s="165"/>
      <c r="AU210" s="165"/>
      <c r="AV210" s="165"/>
      <c r="AW210" s="55"/>
      <c r="AX210" s="55"/>
      <c r="AY210" s="55"/>
      <c r="AZ210" s="55"/>
      <c r="BA210" s="55"/>
      <c r="BB210" s="55"/>
      <c r="BC210" s="55"/>
      <c r="BD210" s="66"/>
      <c r="BE210" s="66"/>
      <c r="BF210" s="165"/>
    </row>
    <row r="211" spans="16:58" s="6" customFormat="1" ht="17.25" customHeight="1" x14ac:dyDescent="0.3">
      <c r="P211" s="553"/>
      <c r="Q211" s="34"/>
      <c r="R211" s="7"/>
      <c r="S211" s="7"/>
      <c r="T211" s="7"/>
      <c r="U211" s="7"/>
      <c r="V211" s="7"/>
      <c r="W211" s="7"/>
      <c r="X211" s="7"/>
      <c r="Y211" s="7"/>
      <c r="Z211" s="35"/>
      <c r="AA211" s="7"/>
      <c r="AB211" s="7"/>
      <c r="AC211" s="7"/>
      <c r="AD211" s="7"/>
      <c r="AE211" s="282"/>
      <c r="AF211" s="7"/>
      <c r="AG211" s="7"/>
      <c r="AH211" s="7"/>
      <c r="AI211" s="7"/>
      <c r="AJ211" s="7"/>
      <c r="AK211" s="7"/>
      <c r="AL211" s="7"/>
      <c r="AM211" s="35"/>
      <c r="AN211" s="234"/>
      <c r="AO211" s="234"/>
      <c r="AP211" s="234"/>
      <c r="AQ211" s="165"/>
      <c r="AR211" s="165"/>
      <c r="AS211" s="165"/>
      <c r="AT211" s="165"/>
      <c r="AU211" s="165"/>
      <c r="AV211" s="165"/>
      <c r="AW211" s="55"/>
      <c r="AX211" s="55"/>
      <c r="AY211" s="55"/>
      <c r="AZ211" s="55"/>
      <c r="BA211" s="55"/>
      <c r="BB211" s="55"/>
      <c r="BC211" s="55"/>
      <c r="BD211" s="66"/>
      <c r="BE211" s="66"/>
      <c r="BF211" s="165"/>
    </row>
    <row r="212" spans="16:58" s="6" customFormat="1" ht="17.25" customHeight="1" x14ac:dyDescent="0.3">
      <c r="P212" s="553"/>
      <c r="Q212" s="34"/>
      <c r="R212" s="7"/>
      <c r="S212" s="7"/>
      <c r="T212" s="7"/>
      <c r="U212" s="7"/>
      <c r="V212" s="7"/>
      <c r="W212" s="7"/>
      <c r="X212" s="7"/>
      <c r="Y212" s="7"/>
      <c r="Z212" s="35"/>
      <c r="AA212" s="7"/>
      <c r="AB212" s="7"/>
      <c r="AC212" s="7"/>
      <c r="AD212" s="7"/>
      <c r="AE212" s="282"/>
      <c r="AF212" s="7"/>
      <c r="AG212" s="7"/>
      <c r="AH212" s="7"/>
      <c r="AI212" s="7"/>
      <c r="AJ212" s="7"/>
      <c r="AK212" s="7"/>
      <c r="AL212" s="7"/>
      <c r="AM212" s="35"/>
      <c r="AN212" s="234"/>
      <c r="AO212" s="234"/>
      <c r="AP212" s="234"/>
      <c r="AQ212" s="165"/>
      <c r="AR212" s="165"/>
      <c r="AS212" s="165"/>
      <c r="AT212" s="165"/>
      <c r="AU212" s="165"/>
      <c r="AV212" s="165"/>
      <c r="AW212" s="55"/>
      <c r="AX212" s="55"/>
      <c r="AY212" s="55"/>
      <c r="AZ212" s="55"/>
      <c r="BA212" s="55"/>
      <c r="BB212" s="55"/>
      <c r="BC212" s="55"/>
      <c r="BD212" s="66"/>
      <c r="BE212" s="66"/>
      <c r="BF212" s="165"/>
    </row>
    <row r="213" spans="16:58" s="26" customFormat="1" ht="17.25" customHeight="1" thickBot="1" x14ac:dyDescent="0.35">
      <c r="P213" s="553"/>
      <c r="Q213" s="336"/>
      <c r="R213" s="27"/>
      <c r="S213" s="27"/>
      <c r="T213" s="27"/>
      <c r="U213" s="27"/>
      <c r="V213" s="27"/>
      <c r="W213" s="27"/>
      <c r="X213" s="27"/>
      <c r="Y213" s="27"/>
      <c r="Z213" s="3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37"/>
      <c r="AN213" s="234"/>
      <c r="AO213" s="234"/>
      <c r="AP213" s="234"/>
      <c r="AQ213" s="165"/>
      <c r="AR213" s="165"/>
      <c r="AS213" s="165"/>
      <c r="AT213" s="165"/>
      <c r="AU213" s="165"/>
      <c r="AV213" s="165"/>
      <c r="AW213" s="55"/>
      <c r="AX213" s="55"/>
      <c r="AY213" s="55"/>
      <c r="AZ213" s="55"/>
      <c r="BA213" s="55"/>
      <c r="BB213" s="55"/>
      <c r="BC213" s="55"/>
      <c r="BD213" s="171"/>
      <c r="BE213" s="171"/>
      <c r="BF213" s="180"/>
    </row>
    <row r="214" spans="16:58" s="26" customFormat="1" ht="17.25" customHeight="1" x14ac:dyDescent="0.3">
      <c r="P214" s="552" t="s">
        <v>74</v>
      </c>
      <c r="Q214" s="38"/>
      <c r="R214" s="25"/>
      <c r="S214" s="25"/>
      <c r="T214" s="25"/>
      <c r="U214" s="25"/>
      <c r="V214" s="25"/>
      <c r="W214" s="25"/>
      <c r="X214" s="25"/>
      <c r="Y214" s="25"/>
      <c r="Z214" s="39"/>
      <c r="AA214" s="38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39"/>
      <c r="AN214" s="234"/>
      <c r="AO214" s="234"/>
      <c r="AP214" s="234"/>
      <c r="AQ214" s="165"/>
      <c r="AR214" s="165"/>
      <c r="AS214" s="165"/>
      <c r="AT214" s="165"/>
      <c r="AU214" s="165"/>
      <c r="AV214" s="165"/>
      <c r="AW214" s="55"/>
      <c r="AX214" s="55"/>
      <c r="AY214" s="55"/>
      <c r="AZ214" s="55"/>
      <c r="BA214" s="55"/>
      <c r="BB214" s="55"/>
      <c r="BC214" s="55"/>
      <c r="BD214" s="171"/>
      <c r="BE214" s="171"/>
      <c r="BF214" s="180"/>
    </row>
    <row r="215" spans="16:58" s="167" customFormat="1" ht="17.25" customHeight="1" x14ac:dyDescent="0.3">
      <c r="P215" s="553"/>
      <c r="Q215" s="339" t="s">
        <v>69</v>
      </c>
      <c r="R215" s="362" t="e">
        <f>$R$84</f>
        <v>#NUM!</v>
      </c>
      <c r="S215" s="363"/>
      <c r="T215" s="363"/>
      <c r="U215" s="363"/>
      <c r="V215" s="363"/>
      <c r="W215" s="363"/>
      <c r="X215" s="363"/>
      <c r="Y215" s="300" t="e">
        <f>$Y$84</f>
        <v>#NUM!</v>
      </c>
      <c r="Z215" s="352" t="s">
        <v>68</v>
      </c>
      <c r="AA215" s="34"/>
      <c r="AB215" s="7"/>
      <c r="AC215" s="7"/>
      <c r="AD215" s="7"/>
      <c r="AE215" s="308"/>
      <c r="AF215" s="67"/>
      <c r="AG215" s="67"/>
      <c r="AH215" s="67"/>
      <c r="AI215" s="67"/>
      <c r="AJ215" s="67"/>
      <c r="AK215" s="67"/>
      <c r="AL215" s="67"/>
      <c r="AM215" s="68"/>
      <c r="AN215" s="234"/>
      <c r="AO215" s="234"/>
      <c r="AP215" s="234"/>
      <c r="AQ215" s="165"/>
      <c r="AR215" s="165"/>
      <c r="AS215" s="165"/>
      <c r="AT215" s="165"/>
      <c r="AU215" s="165"/>
      <c r="AV215" s="165"/>
      <c r="AW215" s="55"/>
      <c r="AX215" s="55"/>
      <c r="AY215" s="55"/>
      <c r="AZ215" s="55"/>
      <c r="BA215" s="55"/>
      <c r="BB215" s="55"/>
      <c r="BC215" s="55"/>
      <c r="BD215" s="171"/>
      <c r="BE215" s="171"/>
      <c r="BF215" s="180"/>
    </row>
    <row r="216" spans="16:58" s="26" customFormat="1" ht="17.25" customHeight="1" x14ac:dyDescent="0.3">
      <c r="P216" s="553"/>
      <c r="Q216" s="345" t="s">
        <v>69</v>
      </c>
      <c r="R216" s="364" t="e">
        <f>$R$117</f>
        <v>#NUM!</v>
      </c>
      <c r="S216" s="363"/>
      <c r="T216" s="363"/>
      <c r="U216" s="363"/>
      <c r="V216" s="363"/>
      <c r="W216" s="363"/>
      <c r="X216" s="363"/>
      <c r="Y216" s="365" t="e">
        <f>$Y$117</f>
        <v>#NUM!</v>
      </c>
      <c r="Z216" s="355" t="s">
        <v>68</v>
      </c>
      <c r="AA216" s="34"/>
      <c r="AB216" s="7"/>
      <c r="AC216" s="7"/>
      <c r="AD216" s="7"/>
      <c r="AE216" s="308"/>
      <c r="AF216" s="7"/>
      <c r="AG216" s="65"/>
      <c r="AH216" s="65"/>
      <c r="AI216" s="65"/>
      <c r="AJ216" s="65"/>
      <c r="AK216" s="65"/>
      <c r="AL216" s="65"/>
      <c r="AM216" s="370"/>
      <c r="AN216" s="234"/>
      <c r="AO216" s="234"/>
      <c r="AP216" s="234"/>
      <c r="AQ216" s="165"/>
      <c r="AR216" s="165"/>
      <c r="AS216" s="165"/>
      <c r="AT216" s="165"/>
      <c r="AU216" s="165"/>
      <c r="AV216" s="165"/>
      <c r="AW216" s="55"/>
      <c r="AX216" s="55"/>
      <c r="AY216" s="55"/>
      <c r="AZ216" s="55"/>
      <c r="BA216" s="55"/>
      <c r="BB216" s="55"/>
      <c r="BC216" s="55"/>
      <c r="BD216" s="171"/>
      <c r="BE216" s="171"/>
      <c r="BF216" s="180"/>
    </row>
    <row r="217" spans="16:58" s="26" customFormat="1" ht="17.25" customHeight="1" x14ac:dyDescent="0.3">
      <c r="P217" s="553"/>
      <c r="Q217" s="347" t="s">
        <v>69</v>
      </c>
      <c r="R217" s="366" t="e">
        <f>$R$151</f>
        <v>#NUM!</v>
      </c>
      <c r="S217" s="363"/>
      <c r="T217" s="363"/>
      <c r="U217" s="363"/>
      <c r="V217" s="363"/>
      <c r="W217" s="363"/>
      <c r="X217" s="363"/>
      <c r="Y217" s="367" t="e">
        <f>$Y$151</f>
        <v>#NUM!</v>
      </c>
      <c r="Z217" s="358" t="s">
        <v>68</v>
      </c>
      <c r="AA217" s="34"/>
      <c r="AB217" s="7"/>
      <c r="AC217" s="7"/>
      <c r="AD217" s="7"/>
      <c r="AE217" s="308"/>
      <c r="AF217" s="67"/>
      <c r="AG217" s="67"/>
      <c r="AH217" s="67"/>
      <c r="AI217" s="67"/>
      <c r="AJ217" s="67"/>
      <c r="AK217" s="67"/>
      <c r="AL217" s="67"/>
      <c r="AM217" s="68"/>
      <c r="AN217" s="234"/>
      <c r="AO217" s="234"/>
      <c r="AP217" s="234"/>
      <c r="AQ217" s="165"/>
      <c r="AR217" s="165"/>
      <c r="AS217" s="165"/>
      <c r="AT217" s="165"/>
      <c r="AU217" s="165"/>
      <c r="AV217" s="165"/>
      <c r="AW217" s="55"/>
      <c r="AX217" s="55"/>
      <c r="AY217" s="55"/>
      <c r="AZ217" s="55"/>
      <c r="BA217" s="55"/>
      <c r="BB217" s="55"/>
      <c r="BC217" s="55"/>
      <c r="BD217" s="171"/>
      <c r="BE217" s="171"/>
      <c r="BF217" s="180"/>
    </row>
    <row r="218" spans="16:58" s="26" customFormat="1" ht="17.25" customHeight="1" x14ac:dyDescent="0.3">
      <c r="P218" s="553"/>
      <c r="Q218" s="346" t="s">
        <v>69</v>
      </c>
      <c r="R218" s="368" t="e">
        <f>$R$184</f>
        <v>#NUM!</v>
      </c>
      <c r="S218" s="560" t="s">
        <v>78</v>
      </c>
      <c r="T218" s="560"/>
      <c r="U218" s="560"/>
      <c r="V218" s="560"/>
      <c r="W218" s="560"/>
      <c r="X218" s="560"/>
      <c r="Y218" s="329" t="e">
        <f>$Y$184</f>
        <v>#NUM!</v>
      </c>
      <c r="Z218" s="361" t="s">
        <v>68</v>
      </c>
      <c r="AA218" s="34"/>
      <c r="AB218" s="309" t="s">
        <v>92</v>
      </c>
      <c r="AC218" s="7"/>
      <c r="AD218" s="7"/>
      <c r="AE218" s="282"/>
      <c r="AF218" s="67"/>
      <c r="AG218" s="67"/>
      <c r="AH218" s="67"/>
      <c r="AI218" s="67"/>
      <c r="AJ218" s="67"/>
      <c r="AK218" s="67"/>
      <c r="AL218" s="67"/>
      <c r="AM218" s="68"/>
      <c r="AN218" s="234"/>
      <c r="AO218" s="234"/>
      <c r="AP218" s="234"/>
      <c r="AQ218" s="165"/>
      <c r="AR218" s="165"/>
      <c r="AS218" s="165"/>
      <c r="AT218" s="165"/>
      <c r="AU218" s="165"/>
      <c r="AV218" s="165"/>
      <c r="AW218" s="55"/>
      <c r="AX218" s="55"/>
      <c r="AY218" s="55"/>
      <c r="AZ218" s="55"/>
      <c r="BA218" s="55"/>
      <c r="BB218" s="55"/>
      <c r="BC218" s="55"/>
      <c r="BD218" s="171"/>
      <c r="BE218" s="171"/>
      <c r="BF218" s="180"/>
    </row>
    <row r="219" spans="16:58" s="26" customFormat="1" ht="17.25" customHeight="1" x14ac:dyDescent="0.3">
      <c r="P219" s="553"/>
      <c r="Q219" s="34"/>
      <c r="R219" s="7"/>
      <c r="S219" s="7"/>
      <c r="T219" s="7"/>
      <c r="U219" s="7"/>
      <c r="V219" s="7"/>
      <c r="W219" s="7"/>
      <c r="X219" s="7"/>
      <c r="Y219" s="7"/>
      <c r="Z219" s="35"/>
      <c r="AA219" s="34"/>
      <c r="AB219" s="7"/>
      <c r="AC219" s="7"/>
      <c r="AD219" s="7"/>
      <c r="AE219" s="308"/>
      <c r="AF219" s="7"/>
      <c r="AG219" s="7"/>
      <c r="AH219" s="7"/>
      <c r="AI219" s="7"/>
      <c r="AJ219" s="7"/>
      <c r="AK219" s="7"/>
      <c r="AL219" s="7"/>
      <c r="AM219" s="35"/>
      <c r="AN219" s="234"/>
      <c r="AO219" s="234"/>
      <c r="AP219" s="234"/>
      <c r="AQ219" s="165"/>
      <c r="AR219" s="165"/>
      <c r="AS219" s="165"/>
      <c r="AT219" s="165"/>
      <c r="AU219" s="165"/>
      <c r="AV219" s="165"/>
      <c r="AW219" s="55"/>
      <c r="AX219" s="55"/>
      <c r="AY219" s="55"/>
      <c r="AZ219" s="55"/>
      <c r="BA219" s="55"/>
      <c r="BB219" s="55"/>
      <c r="BC219" s="55"/>
      <c r="BD219" s="171"/>
      <c r="BE219" s="171"/>
      <c r="BF219" s="180"/>
    </row>
    <row r="220" spans="16:58" s="26" customFormat="1" ht="17.25" customHeight="1" x14ac:dyDescent="0.3">
      <c r="P220" s="553"/>
      <c r="Q220" s="34"/>
      <c r="R220" s="7"/>
      <c r="S220" s="7"/>
      <c r="T220" s="7"/>
      <c r="U220" s="7"/>
      <c r="V220" s="7"/>
      <c r="W220" s="7"/>
      <c r="X220" s="7"/>
      <c r="Y220" s="7"/>
      <c r="Z220" s="35"/>
      <c r="AA220" s="34"/>
      <c r="AB220" s="7"/>
      <c r="AC220" s="7"/>
      <c r="AD220" s="7"/>
      <c r="AE220" s="282"/>
      <c r="AF220" s="7"/>
      <c r="AG220" s="7"/>
      <c r="AH220" s="7"/>
      <c r="AI220" s="7"/>
      <c r="AJ220" s="7"/>
      <c r="AK220" s="7"/>
      <c r="AL220" s="7"/>
      <c r="AM220" s="35"/>
      <c r="AN220" s="234"/>
      <c r="AO220" s="234"/>
      <c r="AP220" s="234"/>
      <c r="AQ220" s="165"/>
      <c r="AR220" s="165"/>
      <c r="AS220" s="165"/>
      <c r="AT220" s="165"/>
      <c r="AU220" s="165"/>
      <c r="AV220" s="165"/>
      <c r="AW220" s="55"/>
      <c r="AX220" s="55"/>
      <c r="AY220" s="55"/>
      <c r="AZ220" s="55"/>
      <c r="BA220" s="55"/>
      <c r="BB220" s="55"/>
      <c r="BC220" s="55"/>
      <c r="BD220" s="171"/>
      <c r="BE220" s="171"/>
      <c r="BF220" s="180"/>
    </row>
    <row r="221" spans="16:58" s="26" customFormat="1" ht="17.25" customHeight="1" x14ac:dyDescent="0.3">
      <c r="P221" s="553"/>
      <c r="Q221" s="34"/>
      <c r="R221" s="7"/>
      <c r="S221" s="7"/>
      <c r="T221" s="7"/>
      <c r="U221" s="7"/>
      <c r="V221" s="7"/>
      <c r="W221" s="7"/>
      <c r="X221" s="7"/>
      <c r="Y221" s="7"/>
      <c r="Z221" s="35"/>
      <c r="AA221" s="34"/>
      <c r="AB221" s="7"/>
      <c r="AC221" s="7"/>
      <c r="AD221" s="7"/>
      <c r="AE221" s="308"/>
      <c r="AF221" s="67"/>
      <c r="AG221" s="67"/>
      <c r="AH221" s="67"/>
      <c r="AI221" s="67"/>
      <c r="AJ221" s="67"/>
      <c r="AK221" s="67"/>
      <c r="AL221" s="67"/>
      <c r="AM221" s="68"/>
      <c r="AN221" s="234"/>
      <c r="AO221" s="234"/>
      <c r="AP221" s="234"/>
      <c r="AQ221" s="165"/>
      <c r="AR221" s="165"/>
      <c r="AS221" s="165"/>
      <c r="AT221" s="165"/>
      <c r="AU221" s="165"/>
      <c r="AV221" s="165"/>
      <c r="AW221" s="55"/>
      <c r="AX221" s="55"/>
      <c r="AY221" s="55"/>
      <c r="AZ221" s="55"/>
      <c r="BA221" s="55"/>
      <c r="BB221" s="55"/>
      <c r="BC221" s="55"/>
      <c r="BD221" s="171"/>
      <c r="BE221" s="171"/>
      <c r="BF221" s="180"/>
    </row>
    <row r="222" spans="16:58" s="26" customFormat="1" ht="17.25" customHeight="1" x14ac:dyDescent="0.3">
      <c r="P222" s="553"/>
      <c r="Q222" s="34"/>
      <c r="R222" s="7"/>
      <c r="S222" s="7"/>
      <c r="T222" s="7"/>
      <c r="U222" s="7"/>
      <c r="V222" s="7"/>
      <c r="W222" s="7"/>
      <c r="X222" s="7"/>
      <c r="Y222" s="7"/>
      <c r="Z222" s="35"/>
      <c r="AA222" s="34"/>
      <c r="AB222" s="7"/>
      <c r="AC222" s="7"/>
      <c r="AD222" s="7"/>
      <c r="AE222" s="308"/>
      <c r="AF222" s="73"/>
      <c r="AG222" s="73"/>
      <c r="AH222" s="73"/>
      <c r="AI222" s="73"/>
      <c r="AJ222" s="73"/>
      <c r="AK222" s="73"/>
      <c r="AL222" s="73"/>
      <c r="AM222" s="164"/>
      <c r="AN222" s="234"/>
      <c r="AO222" s="234"/>
      <c r="AP222" s="234"/>
      <c r="AQ222" s="165"/>
      <c r="AR222" s="165"/>
      <c r="AS222" s="165"/>
      <c r="AT222" s="165"/>
      <c r="AU222" s="165"/>
      <c r="AV222" s="165"/>
      <c r="AW222" s="55"/>
      <c r="AX222" s="55"/>
      <c r="AY222" s="55"/>
      <c r="AZ222" s="55"/>
      <c r="BA222" s="55"/>
      <c r="BB222" s="55"/>
      <c r="BC222" s="55"/>
      <c r="BD222" s="171"/>
      <c r="BE222" s="171"/>
      <c r="BF222" s="180"/>
    </row>
    <row r="223" spans="16:58" s="26" customFormat="1" ht="17.25" customHeight="1" x14ac:dyDescent="0.3">
      <c r="P223" s="553"/>
      <c r="Q223" s="34"/>
      <c r="R223" s="7"/>
      <c r="S223" s="7"/>
      <c r="T223" s="7"/>
      <c r="U223" s="7"/>
      <c r="V223" s="7"/>
      <c r="W223" s="7"/>
      <c r="X223" s="7"/>
      <c r="Y223" s="7"/>
      <c r="Z223" s="35"/>
      <c r="AA223" s="34"/>
      <c r="AB223" s="7"/>
      <c r="AC223" s="7"/>
      <c r="AD223" s="7"/>
      <c r="AE223" s="308"/>
      <c r="AF223" s="73"/>
      <c r="AG223" s="73"/>
      <c r="AH223" s="73"/>
      <c r="AI223" s="73"/>
      <c r="AJ223" s="73"/>
      <c r="AK223" s="73"/>
      <c r="AL223" s="73"/>
      <c r="AM223" s="164"/>
      <c r="AN223" s="234"/>
      <c r="AO223" s="234"/>
      <c r="AP223" s="234"/>
      <c r="AQ223" s="165"/>
      <c r="AR223" s="165"/>
      <c r="AS223" s="165"/>
      <c r="AT223" s="165"/>
      <c r="AU223" s="165"/>
      <c r="AV223" s="165"/>
      <c r="AW223" s="55"/>
      <c r="AX223" s="55"/>
      <c r="AY223" s="55"/>
      <c r="AZ223" s="55"/>
      <c r="BA223" s="55"/>
      <c r="BB223" s="55"/>
      <c r="BC223" s="55"/>
      <c r="BD223" s="171"/>
      <c r="BE223" s="171"/>
      <c r="BF223" s="180"/>
    </row>
    <row r="224" spans="16:58" s="26" customFormat="1" ht="17.25" customHeight="1" x14ac:dyDescent="0.3">
      <c r="P224" s="553"/>
      <c r="Q224" s="34"/>
      <c r="R224" s="7"/>
      <c r="S224" s="7"/>
      <c r="T224" s="7"/>
      <c r="U224" s="7"/>
      <c r="V224" s="7"/>
      <c r="W224" s="7"/>
      <c r="X224" s="7"/>
      <c r="Y224" s="7"/>
      <c r="Z224" s="35"/>
      <c r="AA224" s="34"/>
      <c r="AB224" s="7"/>
      <c r="AC224" s="7"/>
      <c r="AD224" s="7"/>
      <c r="AE224" s="308"/>
      <c r="AF224" s="73"/>
      <c r="AG224" s="73"/>
      <c r="AH224" s="73"/>
      <c r="AI224" s="73"/>
      <c r="AJ224" s="73"/>
      <c r="AK224" s="73"/>
      <c r="AL224" s="73"/>
      <c r="AM224" s="164"/>
      <c r="AN224" s="234"/>
      <c r="AO224" s="234"/>
      <c r="AP224" s="234"/>
      <c r="AQ224" s="165"/>
      <c r="AR224" s="165"/>
      <c r="AS224" s="165"/>
      <c r="AT224" s="165"/>
      <c r="AU224" s="165"/>
      <c r="AV224" s="165"/>
      <c r="AW224" s="55"/>
      <c r="AX224" s="55"/>
      <c r="AY224" s="55"/>
      <c r="AZ224" s="55"/>
      <c r="BA224" s="55"/>
      <c r="BB224" s="55"/>
      <c r="BC224" s="55"/>
      <c r="BD224" s="171"/>
      <c r="BE224" s="171"/>
      <c r="BF224" s="180"/>
    </row>
    <row r="225" spans="16:58" s="26" customFormat="1" ht="17.25" customHeight="1" x14ac:dyDescent="0.3">
      <c r="P225" s="553"/>
      <c r="Q225" s="34"/>
      <c r="R225" s="299" t="s">
        <v>71</v>
      </c>
      <c r="S225" s="7"/>
      <c r="T225" s="7"/>
      <c r="U225" s="7"/>
      <c r="V225" s="7"/>
      <c r="W225" s="7"/>
      <c r="X225" s="7"/>
      <c r="Y225" s="7"/>
      <c r="Z225" s="35"/>
      <c r="AA225" s="34"/>
      <c r="AB225" s="309" t="s">
        <v>56</v>
      </c>
      <c r="AC225" s="7"/>
      <c r="AD225" s="7"/>
      <c r="AE225" s="308"/>
      <c r="AF225" s="73"/>
      <c r="AG225" s="73"/>
      <c r="AH225" s="73"/>
      <c r="AI225" s="73"/>
      <c r="AJ225" s="73"/>
      <c r="AK225" s="73"/>
      <c r="AL225" s="73"/>
      <c r="AM225" s="164"/>
      <c r="AN225" s="234"/>
      <c r="AO225" s="234"/>
      <c r="AP225" s="234"/>
      <c r="AQ225" s="165"/>
      <c r="AR225" s="165"/>
      <c r="AS225" s="165"/>
      <c r="AT225" s="165"/>
      <c r="AU225" s="165"/>
      <c r="AV225" s="165"/>
      <c r="AW225" s="55"/>
      <c r="AX225" s="55"/>
      <c r="AY225" s="55"/>
      <c r="AZ225" s="55"/>
      <c r="BA225" s="55"/>
      <c r="BB225" s="55"/>
      <c r="BC225" s="55"/>
      <c r="BD225" s="171"/>
      <c r="BE225" s="171"/>
      <c r="BF225" s="180"/>
    </row>
    <row r="226" spans="16:58" s="26" customFormat="1" ht="17.25" customHeight="1" x14ac:dyDescent="0.3">
      <c r="P226" s="553"/>
      <c r="Q226" s="34"/>
      <c r="R226" s="7"/>
      <c r="S226" s="7"/>
      <c r="T226" s="7"/>
      <c r="U226" s="7"/>
      <c r="V226" s="7"/>
      <c r="W226" s="7"/>
      <c r="X226" s="7"/>
      <c r="Y226" s="7"/>
      <c r="Z226" s="35"/>
      <c r="AA226" s="34"/>
      <c r="AB226" s="7"/>
      <c r="AC226" s="7"/>
      <c r="AD226" s="7"/>
      <c r="AE226" s="308"/>
      <c r="AF226" s="73"/>
      <c r="AG226" s="73"/>
      <c r="AH226" s="73"/>
      <c r="AI226" s="73"/>
      <c r="AJ226" s="73"/>
      <c r="AK226" s="73"/>
      <c r="AL226" s="73"/>
      <c r="AM226" s="164"/>
      <c r="AN226" s="234"/>
      <c r="AO226" s="234"/>
      <c r="AP226" s="234"/>
      <c r="AQ226" s="165"/>
      <c r="AR226" s="165"/>
      <c r="AS226" s="165"/>
      <c r="AT226" s="165"/>
      <c r="AU226" s="165"/>
      <c r="AV226" s="165"/>
      <c r="AW226" s="55"/>
      <c r="AX226" s="55"/>
      <c r="AY226" s="55"/>
      <c r="AZ226" s="55"/>
      <c r="BA226" s="55"/>
      <c r="BB226" s="55"/>
      <c r="BC226" s="55"/>
      <c r="BD226" s="171"/>
      <c r="BE226" s="171"/>
      <c r="BF226" s="180"/>
    </row>
    <row r="227" spans="16:58" s="26" customFormat="1" ht="17.25" customHeight="1" x14ac:dyDescent="0.3">
      <c r="P227" s="553"/>
      <c r="Q227" s="34"/>
      <c r="R227" s="102"/>
      <c r="S227" s="7"/>
      <c r="T227" s="7"/>
      <c r="U227" s="7"/>
      <c r="V227" s="7"/>
      <c r="W227" s="7"/>
      <c r="X227" s="7"/>
      <c r="Y227" s="7"/>
      <c r="Z227" s="35"/>
      <c r="AA227" s="34"/>
      <c r="AB227" s="102"/>
      <c r="AC227" s="7"/>
      <c r="AD227" s="7"/>
      <c r="AE227" s="308"/>
      <c r="AF227" s="73"/>
      <c r="AG227" s="73"/>
      <c r="AH227" s="73"/>
      <c r="AI227" s="73"/>
      <c r="AJ227" s="73"/>
      <c r="AK227" s="73"/>
      <c r="AL227" s="73"/>
      <c r="AM227" s="164"/>
      <c r="AN227" s="234"/>
      <c r="AO227" s="234"/>
      <c r="AP227" s="234"/>
      <c r="AQ227" s="165"/>
      <c r="AR227" s="165"/>
      <c r="AS227" s="165"/>
      <c r="AT227" s="165"/>
      <c r="AU227" s="165"/>
      <c r="AV227" s="165"/>
      <c r="AW227" s="55"/>
      <c r="AX227" s="55"/>
      <c r="AY227" s="55"/>
      <c r="AZ227" s="55"/>
      <c r="BA227" s="55"/>
      <c r="BB227" s="55"/>
      <c r="BC227" s="55"/>
      <c r="BD227" s="171"/>
      <c r="BE227" s="171"/>
      <c r="BF227" s="180"/>
    </row>
    <row r="228" spans="16:58" s="26" customFormat="1" ht="17.25" customHeight="1" x14ac:dyDescent="0.3">
      <c r="P228" s="553"/>
      <c r="Q228" s="34"/>
      <c r="R228" s="7"/>
      <c r="S228" s="7"/>
      <c r="T228" s="7"/>
      <c r="U228" s="7"/>
      <c r="V228" s="7"/>
      <c r="W228" s="7"/>
      <c r="X228" s="7"/>
      <c r="Y228" s="7"/>
      <c r="Z228" s="35"/>
      <c r="AA228" s="34"/>
      <c r="AB228" s="163"/>
      <c r="AC228" s="7"/>
      <c r="AD228" s="7"/>
      <c r="AE228" s="308"/>
      <c r="AF228" s="73"/>
      <c r="AG228" s="73"/>
      <c r="AH228" s="73"/>
      <c r="AI228" s="73"/>
      <c r="AJ228" s="73"/>
      <c r="AK228" s="73"/>
      <c r="AL228" s="73"/>
      <c r="AM228" s="164"/>
      <c r="AN228" s="234"/>
      <c r="AO228" s="234"/>
      <c r="AP228" s="234"/>
      <c r="AQ228" s="165"/>
      <c r="AR228" s="165"/>
      <c r="AS228" s="165"/>
      <c r="AT228" s="165"/>
      <c r="AU228" s="165"/>
      <c r="AV228" s="165"/>
      <c r="AW228" s="55"/>
      <c r="AX228" s="55"/>
      <c r="AY228" s="55"/>
      <c r="AZ228" s="55"/>
      <c r="BA228" s="55"/>
      <c r="BB228" s="55"/>
      <c r="BC228" s="55"/>
      <c r="BD228" s="171"/>
      <c r="BE228" s="171"/>
      <c r="BF228" s="180"/>
    </row>
    <row r="229" spans="16:58" s="26" customFormat="1" ht="17.25" customHeight="1" x14ac:dyDescent="0.3">
      <c r="P229" s="553"/>
      <c r="Q229" s="369"/>
      <c r="R229" s="7"/>
      <c r="S229" s="7"/>
      <c r="T229" s="7"/>
      <c r="U229" s="7"/>
      <c r="V229" s="7"/>
      <c r="W229" s="7"/>
      <c r="X229" s="7"/>
      <c r="Y229" s="7"/>
      <c r="Z229" s="35"/>
      <c r="AA229" s="34"/>
      <c r="AB229" s="7"/>
      <c r="AC229" s="7"/>
      <c r="AD229" s="7"/>
      <c r="AE229" s="308"/>
      <c r="AF229" s="73"/>
      <c r="AG229" s="73"/>
      <c r="AH229" s="73"/>
      <c r="AI229" s="73"/>
      <c r="AJ229" s="73"/>
      <c r="AK229" s="73"/>
      <c r="AL229" s="73"/>
      <c r="AM229" s="164"/>
      <c r="AN229" s="234"/>
      <c r="AO229" s="234"/>
      <c r="AP229" s="234"/>
      <c r="AQ229" s="165"/>
      <c r="AR229" s="165"/>
      <c r="AS229" s="165"/>
      <c r="AT229" s="165"/>
      <c r="AU229" s="165"/>
      <c r="AV229" s="165"/>
      <c r="AW229" s="55"/>
      <c r="AX229" s="55"/>
      <c r="AY229" s="55"/>
      <c r="AZ229" s="55"/>
      <c r="BA229" s="55"/>
      <c r="BB229" s="55"/>
      <c r="BC229" s="55"/>
      <c r="BD229" s="171"/>
      <c r="BE229" s="171"/>
      <c r="BF229" s="180"/>
    </row>
    <row r="230" spans="16:58" s="26" customFormat="1" ht="17.25" customHeight="1" x14ac:dyDescent="0.3">
      <c r="P230" s="553"/>
      <c r="Q230" s="34"/>
      <c r="R230" s="7"/>
      <c r="S230" s="7"/>
      <c r="T230" s="7"/>
      <c r="U230" s="7"/>
      <c r="V230" s="7"/>
      <c r="W230" s="7"/>
      <c r="X230" s="7"/>
      <c r="Y230" s="7"/>
      <c r="Z230" s="35"/>
      <c r="AA230" s="34"/>
      <c r="AB230" s="7"/>
      <c r="AC230" s="7"/>
      <c r="AD230" s="7"/>
      <c r="AE230" s="308"/>
      <c r="AF230" s="73"/>
      <c r="AG230" s="73"/>
      <c r="AH230" s="73"/>
      <c r="AI230" s="73"/>
      <c r="AJ230" s="73"/>
      <c r="AK230" s="73"/>
      <c r="AL230" s="73"/>
      <c r="AM230" s="164"/>
      <c r="AN230" s="234"/>
      <c r="AO230" s="234"/>
      <c r="AP230" s="234"/>
      <c r="AQ230" s="165"/>
      <c r="AR230" s="165"/>
      <c r="AS230" s="165"/>
      <c r="AT230" s="165"/>
      <c r="AU230" s="165"/>
      <c r="AV230" s="165"/>
      <c r="AW230" s="55"/>
      <c r="AX230" s="55"/>
      <c r="AY230" s="55"/>
      <c r="AZ230" s="55"/>
      <c r="BA230" s="55"/>
      <c r="BB230" s="55"/>
      <c r="BC230" s="55"/>
      <c r="BD230" s="171"/>
      <c r="BE230" s="171"/>
      <c r="BF230" s="180"/>
    </row>
    <row r="231" spans="16:58" s="26" customFormat="1" ht="17.25" customHeight="1" thickBot="1" x14ac:dyDescent="0.35">
      <c r="P231" s="553"/>
      <c r="Q231" s="34"/>
      <c r="R231" s="7"/>
      <c r="S231" s="7"/>
      <c r="T231" s="7"/>
      <c r="U231" s="7"/>
      <c r="V231" s="7"/>
      <c r="W231" s="7"/>
      <c r="X231" s="7"/>
      <c r="Y231" s="7"/>
      <c r="Z231" s="35"/>
      <c r="AA231" s="34"/>
      <c r="AB231" s="7"/>
      <c r="AC231" s="7"/>
      <c r="AD231" s="7"/>
      <c r="AE231" s="308"/>
      <c r="AF231" s="73"/>
      <c r="AG231" s="73"/>
      <c r="AH231" s="73"/>
      <c r="AI231" s="73"/>
      <c r="AJ231" s="73"/>
      <c r="AK231" s="73"/>
      <c r="AL231" s="73"/>
      <c r="AM231" s="164"/>
      <c r="AN231" s="234"/>
      <c r="AO231" s="234"/>
      <c r="AP231" s="234"/>
      <c r="AQ231" s="165"/>
      <c r="AR231" s="165"/>
      <c r="AS231" s="165"/>
      <c r="AT231" s="165"/>
      <c r="AU231" s="165"/>
      <c r="AV231" s="165"/>
      <c r="AW231" s="55"/>
      <c r="AX231" s="55"/>
      <c r="AY231" s="55"/>
      <c r="AZ231" s="55"/>
      <c r="BA231" s="55"/>
      <c r="BB231" s="55"/>
      <c r="BC231" s="55"/>
      <c r="BD231" s="171"/>
      <c r="BE231" s="171"/>
      <c r="BF231" s="180"/>
    </row>
    <row r="232" spans="16:58" s="26" customFormat="1" ht="17.25" customHeight="1" x14ac:dyDescent="0.3">
      <c r="P232" s="553"/>
      <c r="Q232" s="34"/>
      <c r="R232" s="7"/>
      <c r="S232" s="7"/>
      <c r="T232" s="7"/>
      <c r="U232" s="7"/>
      <c r="V232" s="7"/>
      <c r="W232" s="7"/>
      <c r="X232" s="7"/>
      <c r="Y232" s="7"/>
      <c r="Z232" s="35"/>
      <c r="AA232" s="34"/>
      <c r="AB232" s="7"/>
      <c r="AC232" s="98"/>
      <c r="AD232" s="43" t="str">
        <f>IF(OR(ISBLANK($P$3)), "", $P$3)</f>
        <v>Control</v>
      </c>
      <c r="AE232" s="44" t="s">
        <v>44</v>
      </c>
      <c r="AF232" s="45" t="str">
        <f>IF(OR(ISBLANK($P$4)), "", $P$4)</f>
        <v>Experiment Group 1</v>
      </c>
      <c r="AG232" s="46" t="s">
        <v>44</v>
      </c>
      <c r="AH232" s="47" t="str">
        <f>IF(OR(ISBLANK($P$5)), "", $P$5)</f>
        <v>Experiment Group 2</v>
      </c>
      <c r="AI232" s="48" t="s">
        <v>44</v>
      </c>
      <c r="AJ232" s="49" t="str">
        <f>IF(OR(ISBLANK($P$6)), "", $P$6)</f>
        <v>Experiment Group 3</v>
      </c>
      <c r="AK232" s="50" t="s">
        <v>44</v>
      </c>
      <c r="AL232" s="73"/>
      <c r="AM232" s="35"/>
      <c r="AN232" s="234"/>
      <c r="AO232" s="234"/>
      <c r="AP232" s="234"/>
      <c r="AQ232" s="165"/>
      <c r="AR232" s="165"/>
      <c r="AS232" s="165"/>
      <c r="AT232" s="165"/>
      <c r="AU232" s="165"/>
      <c r="AV232" s="165"/>
      <c r="AW232" s="55"/>
      <c r="AX232" s="55"/>
      <c r="AY232" s="55"/>
      <c r="AZ232" s="55"/>
      <c r="BA232" s="55"/>
      <c r="BB232" s="55"/>
      <c r="BC232" s="55"/>
      <c r="BD232" s="171"/>
      <c r="BE232" s="171"/>
      <c r="BF232" s="180"/>
    </row>
    <row r="233" spans="16:58" s="26" customFormat="1" ht="17.25" customHeight="1" x14ac:dyDescent="0.3">
      <c r="P233" s="553"/>
      <c r="Q233" s="34"/>
      <c r="R233" s="7"/>
      <c r="S233" s="7"/>
      <c r="T233" s="7"/>
      <c r="U233" s="7"/>
      <c r="V233" s="7"/>
      <c r="W233" s="7"/>
      <c r="X233" s="7"/>
      <c r="Y233" s="7"/>
      <c r="Z233" s="35"/>
      <c r="AA233" s="34"/>
      <c r="AB233" s="7"/>
      <c r="AC233" s="99" t="s">
        <v>39</v>
      </c>
      <c r="AD233" s="226">
        <f>MIN($Q$3:$AV$3)</f>
        <v>0</v>
      </c>
      <c r="AE233" s="139">
        <f>$AD$233</f>
        <v>0</v>
      </c>
      <c r="AF233" s="227">
        <f>MIN($Q$4:$AV$4)</f>
        <v>0</v>
      </c>
      <c r="AG233" s="140">
        <f>$AF$233</f>
        <v>0</v>
      </c>
      <c r="AH233" s="228">
        <f>MIN($Q$5:$AV$5)</f>
        <v>0</v>
      </c>
      <c r="AI233" s="141">
        <f>$AH$233</f>
        <v>0</v>
      </c>
      <c r="AJ233" s="229">
        <f>MIN($Q$6:$AV$6)</f>
        <v>0</v>
      </c>
      <c r="AK233" s="142">
        <f>$AJ$233</f>
        <v>0</v>
      </c>
      <c r="AL233" s="73"/>
      <c r="AM233" s="35"/>
      <c r="AN233" s="234"/>
      <c r="AO233" s="234"/>
      <c r="AP233" s="234"/>
      <c r="AQ233" s="165"/>
      <c r="AR233" s="165"/>
      <c r="AS233" s="165"/>
      <c r="AT233" s="165"/>
      <c r="AU233" s="165"/>
      <c r="AV233" s="165"/>
      <c r="AW233" s="55"/>
      <c r="AX233" s="55"/>
      <c r="AY233" s="55"/>
      <c r="AZ233" s="55"/>
      <c r="BA233" s="55"/>
      <c r="BB233" s="55"/>
      <c r="BC233" s="55"/>
      <c r="BD233" s="171"/>
      <c r="BE233" s="171"/>
      <c r="BF233" s="180"/>
    </row>
    <row r="234" spans="16:58" s="26" customFormat="1" ht="17.25" customHeight="1" x14ac:dyDescent="0.3">
      <c r="P234" s="553"/>
      <c r="Q234" s="34"/>
      <c r="R234" s="7"/>
      <c r="S234" s="7"/>
      <c r="T234" s="7"/>
      <c r="U234" s="7"/>
      <c r="V234" s="7"/>
      <c r="W234" s="7"/>
      <c r="X234" s="7"/>
      <c r="Y234" s="7"/>
      <c r="Z234" s="35"/>
      <c r="AA234" s="34"/>
      <c r="AB234" s="7"/>
      <c r="AC234" s="99" t="s">
        <v>43</v>
      </c>
      <c r="AD234" s="226" t="e">
        <f>QUARTILE($Q$3:$AV$3,1)</f>
        <v>#NUM!</v>
      </c>
      <c r="AE234" s="139" t="e">
        <f>IF($P$3="", #N/A,$AD$234-$AD$233)</f>
        <v>#NUM!</v>
      </c>
      <c r="AF234" s="227" t="e">
        <f>QUARTILE($Q$4:$AV$4,1)</f>
        <v>#NUM!</v>
      </c>
      <c r="AG234" s="140" t="e">
        <f>IF($P$4="", #N/A,$AF$234-$AF$233)</f>
        <v>#NUM!</v>
      </c>
      <c r="AH234" s="228" t="e">
        <f>QUARTILE($Q$5:$AV$5,1)</f>
        <v>#NUM!</v>
      </c>
      <c r="AI234" s="141" t="e">
        <f>IF($P$5="", #N/A,$AH$234-$AH$233)</f>
        <v>#NUM!</v>
      </c>
      <c r="AJ234" s="229" t="e">
        <f>QUARTILE($Q$6:$AV$6,1)</f>
        <v>#NUM!</v>
      </c>
      <c r="AK234" s="142" t="e">
        <f>IF($P$6="", #N/A,$AJ$234-$AJ$233)</f>
        <v>#NUM!</v>
      </c>
      <c r="AL234" s="73"/>
      <c r="AM234" s="35"/>
      <c r="AN234" s="234"/>
      <c r="AO234" s="234"/>
      <c r="AP234" s="234"/>
      <c r="AQ234" s="165"/>
      <c r="AR234" s="165"/>
      <c r="AS234" s="165"/>
      <c r="AT234" s="165"/>
      <c r="AU234" s="165"/>
      <c r="AV234" s="165"/>
      <c r="AW234" s="55"/>
      <c r="AX234" s="55"/>
      <c r="AY234" s="55"/>
      <c r="AZ234" s="55"/>
      <c r="BA234" s="55"/>
      <c r="BB234" s="55"/>
      <c r="BC234" s="55"/>
      <c r="BD234" s="171"/>
      <c r="BE234" s="171"/>
      <c r="BF234" s="180"/>
    </row>
    <row r="235" spans="16:58" s="26" customFormat="1" ht="17.25" customHeight="1" x14ac:dyDescent="0.3">
      <c r="P235" s="553"/>
      <c r="Q235" s="34"/>
      <c r="R235" s="7"/>
      <c r="S235" s="7"/>
      <c r="T235" s="7"/>
      <c r="U235" s="7"/>
      <c r="V235" s="7"/>
      <c r="W235" s="7"/>
      <c r="X235" s="7"/>
      <c r="Y235" s="7"/>
      <c r="Z235" s="35"/>
      <c r="AA235" s="34"/>
      <c r="AB235" s="7"/>
      <c r="AC235" s="99" t="s">
        <v>40</v>
      </c>
      <c r="AD235" s="226" t="e">
        <f>QUARTILE($Q$3:$AV$3,2)</f>
        <v>#NUM!</v>
      </c>
      <c r="AE235" s="139" t="e">
        <f>IF($P$3="", #N/A,$AD$235-$AD$234)</f>
        <v>#NUM!</v>
      </c>
      <c r="AF235" s="227" t="e">
        <f>QUARTILE($Q$4:$AV$4,2)</f>
        <v>#NUM!</v>
      </c>
      <c r="AG235" s="140" t="e">
        <f>IF($P$4="", #N/A,$AF$235-$AF$234)</f>
        <v>#NUM!</v>
      </c>
      <c r="AH235" s="228" t="e">
        <f>QUARTILE($Q$5:$AV$5,2)</f>
        <v>#NUM!</v>
      </c>
      <c r="AI235" s="141" t="e">
        <f>IF($P$5="", #N/A,$AH$235-$AH$234)</f>
        <v>#NUM!</v>
      </c>
      <c r="AJ235" s="229" t="e">
        <f>QUARTILE($Q$6:$AV$6,2)</f>
        <v>#NUM!</v>
      </c>
      <c r="AK235" s="142" t="e">
        <f>IF($P$6="", #N/A,$AJ$235-$AJ$234)</f>
        <v>#NUM!</v>
      </c>
      <c r="AL235" s="73"/>
      <c r="AM235" s="35"/>
      <c r="AN235" s="234"/>
      <c r="AO235" s="234"/>
      <c r="AP235" s="234"/>
      <c r="AQ235" s="165"/>
      <c r="AR235" s="165"/>
      <c r="AS235" s="165"/>
      <c r="AT235" s="165"/>
      <c r="AU235" s="165"/>
      <c r="AV235" s="165"/>
      <c r="AW235" s="55"/>
      <c r="AX235" s="55"/>
      <c r="AY235" s="55"/>
      <c r="AZ235" s="55"/>
      <c r="BA235" s="55"/>
      <c r="BB235" s="55"/>
      <c r="BC235" s="55"/>
      <c r="BD235" s="171"/>
      <c r="BE235" s="171"/>
      <c r="BF235" s="180"/>
    </row>
    <row r="236" spans="16:58" s="26" customFormat="1" ht="17.25" customHeight="1" x14ac:dyDescent="0.3">
      <c r="P236" s="553"/>
      <c r="Q236" s="34"/>
      <c r="R236" s="7"/>
      <c r="S236" s="7"/>
      <c r="T236" s="7"/>
      <c r="U236" s="7"/>
      <c r="V236" s="7"/>
      <c r="W236" s="7"/>
      <c r="X236" s="7"/>
      <c r="Y236" s="7"/>
      <c r="Z236" s="35"/>
      <c r="AA236" s="34"/>
      <c r="AB236" s="7"/>
      <c r="AC236" s="99" t="s">
        <v>41</v>
      </c>
      <c r="AD236" s="226" t="e">
        <f>QUARTILE($Q$3:$AV$3,3)</f>
        <v>#NUM!</v>
      </c>
      <c r="AE236" s="139" t="e">
        <f>IF($P$3="", #N/A,$AD$236-$AD$235)</f>
        <v>#NUM!</v>
      </c>
      <c r="AF236" s="227" t="e">
        <f>QUARTILE($Q$4:$AV$4,3)</f>
        <v>#NUM!</v>
      </c>
      <c r="AG236" s="140" t="e">
        <f>IF($P$4="", #N/A,$AF$236-$AF$235)</f>
        <v>#NUM!</v>
      </c>
      <c r="AH236" s="228" t="e">
        <f>QUARTILE($Q$5:$AV$5,3)</f>
        <v>#NUM!</v>
      </c>
      <c r="AI236" s="141" t="e">
        <f>IF($P$5="", #N/A,$AH$236-$AH$235)</f>
        <v>#NUM!</v>
      </c>
      <c r="AJ236" s="229" t="e">
        <f>QUARTILE($Q$6:$AV$6,3)</f>
        <v>#NUM!</v>
      </c>
      <c r="AK236" s="142" t="e">
        <f>IF($P$6="", #N/A,$AJ$236-$AJ$235)</f>
        <v>#NUM!</v>
      </c>
      <c r="AL236" s="73"/>
      <c r="AM236" s="35"/>
      <c r="AN236" s="234"/>
      <c r="AO236" s="234"/>
      <c r="AP236" s="234"/>
      <c r="AQ236" s="165"/>
      <c r="AR236" s="165"/>
      <c r="AS236" s="165"/>
      <c r="AT236" s="165"/>
      <c r="AU236" s="165"/>
      <c r="AV236" s="165"/>
      <c r="AW236" s="55"/>
      <c r="AX236" s="55"/>
      <c r="AY236" s="55"/>
      <c r="AZ236" s="55"/>
      <c r="BA236" s="55"/>
      <c r="BB236" s="55"/>
      <c r="BC236" s="55"/>
      <c r="BD236" s="171"/>
      <c r="BE236" s="171"/>
      <c r="BF236" s="180"/>
    </row>
    <row r="237" spans="16:58" s="26" customFormat="1" ht="17.25" customHeight="1" thickBot="1" x14ac:dyDescent="0.35">
      <c r="P237" s="553"/>
      <c r="Q237" s="34"/>
      <c r="R237" s="7"/>
      <c r="S237" s="7"/>
      <c r="T237" s="7"/>
      <c r="U237" s="7"/>
      <c r="V237" s="7"/>
      <c r="W237" s="7"/>
      <c r="X237" s="7"/>
      <c r="Y237" s="7"/>
      <c r="Z237" s="35"/>
      <c r="AA237" s="34"/>
      <c r="AB237" s="7"/>
      <c r="AC237" s="100" t="s">
        <v>42</v>
      </c>
      <c r="AD237" s="230">
        <f>MAX($Q$3:$AV$3)</f>
        <v>0</v>
      </c>
      <c r="AE237" s="143" t="e">
        <f>$AD$237-$AD$236</f>
        <v>#NUM!</v>
      </c>
      <c r="AF237" s="231">
        <f>MAX($Q$4:$AV$4)</f>
        <v>0</v>
      </c>
      <c r="AG237" s="144" t="e">
        <f>$AF$237-$AF$236</f>
        <v>#NUM!</v>
      </c>
      <c r="AH237" s="232">
        <f>MAX($Q$5:$AV$5)</f>
        <v>0</v>
      </c>
      <c r="AI237" s="145" t="e">
        <f>$AH$237-$AH$236</f>
        <v>#NUM!</v>
      </c>
      <c r="AJ237" s="233">
        <f>MAX($Q$6:$AV$6)</f>
        <v>0</v>
      </c>
      <c r="AK237" s="146" t="e">
        <f>$AJ$237-$AJ$236</f>
        <v>#NUM!</v>
      </c>
      <c r="AL237" s="73"/>
      <c r="AM237" s="35"/>
      <c r="AN237" s="234"/>
      <c r="AO237" s="234"/>
      <c r="AP237" s="234"/>
      <c r="AQ237" s="165"/>
      <c r="AR237" s="165"/>
      <c r="AS237" s="165"/>
      <c r="AT237" s="165"/>
      <c r="AU237" s="165"/>
      <c r="AV237" s="165"/>
      <c r="AW237" s="55"/>
      <c r="AX237" s="55"/>
      <c r="AY237" s="55"/>
      <c r="AZ237" s="55"/>
      <c r="BA237" s="55"/>
      <c r="BB237" s="55"/>
      <c r="BC237" s="55"/>
      <c r="BD237" s="171"/>
      <c r="BE237" s="171"/>
      <c r="BF237" s="180"/>
    </row>
    <row r="238" spans="16:58" s="26" customFormat="1" ht="17.25" customHeight="1" x14ac:dyDescent="0.3">
      <c r="P238" s="553"/>
      <c r="Q238" s="34"/>
      <c r="R238" s="7"/>
      <c r="S238" s="7"/>
      <c r="T238" s="7"/>
      <c r="U238" s="7"/>
      <c r="V238" s="7"/>
      <c r="W238" s="7"/>
      <c r="X238" s="7"/>
      <c r="Y238" s="7"/>
      <c r="Z238" s="35"/>
      <c r="AA238" s="34"/>
      <c r="AB238" s="7"/>
      <c r="AC238" s="7"/>
      <c r="AD238" s="7"/>
      <c r="AE238" s="282"/>
      <c r="AF238" s="7"/>
      <c r="AG238" s="7"/>
      <c r="AH238" s="7"/>
      <c r="AI238" s="7"/>
      <c r="AJ238" s="7"/>
      <c r="AK238" s="7"/>
      <c r="AL238" s="73"/>
      <c r="AM238" s="35"/>
      <c r="AN238" s="234"/>
      <c r="AO238" s="234"/>
      <c r="AP238" s="234"/>
      <c r="AQ238" s="165"/>
      <c r="AR238" s="165"/>
      <c r="AS238" s="165"/>
      <c r="AT238" s="165"/>
      <c r="AU238" s="165"/>
      <c r="AV238" s="165"/>
      <c r="AW238" s="55"/>
      <c r="AX238" s="55"/>
      <c r="AY238" s="55"/>
      <c r="AZ238" s="55"/>
      <c r="BA238" s="55"/>
      <c r="BB238" s="55"/>
      <c r="BC238" s="55"/>
      <c r="BD238" s="171"/>
      <c r="BE238" s="171"/>
      <c r="BF238" s="180"/>
    </row>
    <row r="239" spans="16:58" s="26" customFormat="1" ht="17.25" customHeight="1" x14ac:dyDescent="0.3">
      <c r="P239" s="553"/>
      <c r="Q239" s="34"/>
      <c r="R239" s="7"/>
      <c r="S239" s="7"/>
      <c r="T239" s="7"/>
      <c r="U239" s="7"/>
      <c r="V239" s="7"/>
      <c r="W239" s="7"/>
      <c r="X239" s="7"/>
      <c r="Y239" s="7"/>
      <c r="Z239" s="35"/>
      <c r="AA239" s="34"/>
      <c r="AB239" s="7"/>
      <c r="AC239" s="7"/>
      <c r="AD239" s="7"/>
      <c r="AE239" s="282"/>
      <c r="AF239" s="7"/>
      <c r="AG239" s="7"/>
      <c r="AH239" s="7"/>
      <c r="AI239" s="7"/>
      <c r="AJ239" s="7"/>
      <c r="AK239" s="7"/>
      <c r="AL239" s="73"/>
      <c r="AM239" s="35"/>
      <c r="AN239" s="234"/>
      <c r="AO239" s="234"/>
      <c r="AP239" s="234"/>
      <c r="AQ239" s="165"/>
      <c r="AR239" s="165"/>
      <c r="AS239" s="165"/>
      <c r="AT239" s="165"/>
      <c r="AU239" s="165"/>
      <c r="AV239" s="165"/>
      <c r="AW239" s="55"/>
      <c r="AX239" s="55"/>
      <c r="AY239" s="55"/>
      <c r="AZ239" s="55"/>
      <c r="BA239" s="55"/>
      <c r="BB239" s="55"/>
      <c r="BC239" s="55"/>
      <c r="BD239" s="171"/>
      <c r="BE239" s="171"/>
      <c r="BF239" s="180"/>
    </row>
    <row r="240" spans="16:58" s="26" customFormat="1" ht="17.25" customHeight="1" x14ac:dyDescent="0.3">
      <c r="P240" s="553"/>
      <c r="Q240" s="34"/>
      <c r="R240" s="7"/>
      <c r="S240" s="7"/>
      <c r="T240" s="7"/>
      <c r="U240" s="7"/>
      <c r="V240" s="7"/>
      <c r="W240" s="7"/>
      <c r="X240" s="7"/>
      <c r="Y240" s="7"/>
      <c r="Z240" s="35"/>
      <c r="AA240" s="34"/>
      <c r="AB240" s="7"/>
      <c r="AC240" s="7"/>
      <c r="AD240" s="7"/>
      <c r="AE240" s="282"/>
      <c r="AF240" s="7"/>
      <c r="AG240" s="7"/>
      <c r="AH240" s="7"/>
      <c r="AI240" s="7"/>
      <c r="AJ240" s="7"/>
      <c r="AK240" s="7"/>
      <c r="AL240" s="7"/>
      <c r="AM240" s="35"/>
      <c r="AN240" s="234"/>
      <c r="AO240" s="234"/>
      <c r="AP240" s="234"/>
      <c r="AQ240" s="165"/>
      <c r="AR240" s="165"/>
      <c r="AS240" s="165"/>
      <c r="AT240" s="165"/>
      <c r="AU240" s="165"/>
      <c r="AV240" s="165"/>
      <c r="AW240" s="55"/>
      <c r="AX240" s="55"/>
      <c r="AY240" s="55"/>
      <c r="AZ240" s="55"/>
      <c r="BA240" s="55"/>
      <c r="BB240" s="55"/>
      <c r="BC240" s="55"/>
      <c r="BD240" s="171"/>
      <c r="BE240" s="171"/>
      <c r="BF240" s="180"/>
    </row>
    <row r="241" spans="16:58" s="26" customFormat="1" ht="17.25" customHeight="1" x14ac:dyDescent="0.3">
      <c r="P241" s="553"/>
      <c r="Q241" s="34"/>
      <c r="R241" s="7"/>
      <c r="S241" s="7"/>
      <c r="T241" s="7"/>
      <c r="U241" s="7"/>
      <c r="V241" s="7"/>
      <c r="W241" s="7"/>
      <c r="X241" s="7"/>
      <c r="Y241" s="7"/>
      <c r="Z241" s="35"/>
      <c r="AA241" s="34"/>
      <c r="AB241" s="7"/>
      <c r="AC241" s="7"/>
      <c r="AD241" s="7"/>
      <c r="AE241" s="282"/>
      <c r="AF241" s="7"/>
      <c r="AG241" s="7"/>
      <c r="AH241" s="7"/>
      <c r="AI241" s="7"/>
      <c r="AJ241" s="7"/>
      <c r="AK241" s="7"/>
      <c r="AL241" s="7"/>
      <c r="AM241" s="35"/>
      <c r="AN241" s="234"/>
      <c r="AO241" s="234"/>
      <c r="AP241" s="234"/>
      <c r="AQ241" s="165"/>
      <c r="AR241" s="165"/>
      <c r="AS241" s="165"/>
      <c r="AT241" s="165"/>
      <c r="AU241" s="165"/>
      <c r="AV241" s="165"/>
      <c r="AW241" s="55"/>
      <c r="AX241" s="55"/>
      <c r="AY241" s="55"/>
      <c r="AZ241" s="55"/>
      <c r="BA241" s="55"/>
      <c r="BB241" s="55"/>
      <c r="BC241" s="55"/>
      <c r="BD241" s="171"/>
      <c r="BE241" s="171"/>
      <c r="BF241" s="180"/>
    </row>
    <row r="242" spans="16:58" s="26" customFormat="1" ht="17.25" customHeight="1" x14ac:dyDescent="0.3">
      <c r="P242" s="553"/>
      <c r="Q242" s="34"/>
      <c r="R242" s="7"/>
      <c r="S242" s="7"/>
      <c r="T242" s="7"/>
      <c r="U242" s="7"/>
      <c r="V242" s="7"/>
      <c r="W242" s="7"/>
      <c r="X242" s="7"/>
      <c r="Y242" s="7"/>
      <c r="Z242" s="35"/>
      <c r="AA242" s="34"/>
      <c r="AB242" s="7"/>
      <c r="AC242" s="7"/>
      <c r="AD242" s="7"/>
      <c r="AE242" s="282"/>
      <c r="AF242" s="7"/>
      <c r="AG242" s="7"/>
      <c r="AH242" s="7"/>
      <c r="AI242" s="7"/>
      <c r="AJ242" s="7"/>
      <c r="AK242" s="7"/>
      <c r="AL242" s="7"/>
      <c r="AM242" s="35"/>
      <c r="AN242" s="234"/>
      <c r="AO242" s="234"/>
      <c r="AP242" s="234"/>
      <c r="AQ242" s="165"/>
      <c r="AR242" s="165"/>
      <c r="AS242" s="165"/>
      <c r="AT242" s="165"/>
      <c r="AU242" s="165"/>
      <c r="AV242" s="165"/>
      <c r="AW242" s="55"/>
      <c r="AX242" s="55"/>
      <c r="AY242" s="55"/>
      <c r="AZ242" s="55"/>
      <c r="BA242" s="55"/>
      <c r="BB242" s="55"/>
      <c r="BC242" s="55"/>
      <c r="BD242" s="171"/>
      <c r="BE242" s="171"/>
      <c r="BF242" s="180"/>
    </row>
    <row r="243" spans="16:58" s="26" customFormat="1" ht="17.25" customHeight="1" x14ac:dyDescent="0.3">
      <c r="P243" s="553"/>
      <c r="Q243" s="34"/>
      <c r="R243" s="7"/>
      <c r="S243" s="7"/>
      <c r="T243" s="7"/>
      <c r="U243" s="7"/>
      <c r="V243" s="7"/>
      <c r="W243" s="7"/>
      <c r="X243" s="7"/>
      <c r="Y243" s="7"/>
      <c r="Z243" s="35"/>
      <c r="AA243" s="34"/>
      <c r="AB243" s="7"/>
      <c r="AC243" s="7"/>
      <c r="AD243" s="7"/>
      <c r="AE243" s="282"/>
      <c r="AF243" s="7"/>
      <c r="AG243" s="7"/>
      <c r="AH243" s="7"/>
      <c r="AI243" s="7"/>
      <c r="AJ243" s="7"/>
      <c r="AK243" s="7"/>
      <c r="AL243" s="7"/>
      <c r="AM243" s="35"/>
      <c r="AN243" s="234"/>
      <c r="AO243" s="234"/>
      <c r="AP243" s="234"/>
      <c r="AQ243" s="165"/>
      <c r="AR243" s="165"/>
      <c r="AS243" s="165"/>
      <c r="AT243" s="165"/>
      <c r="AU243" s="165"/>
      <c r="AV243" s="165"/>
      <c r="AW243" s="55"/>
      <c r="AX243" s="55"/>
      <c r="AY243" s="55"/>
      <c r="AZ243" s="55"/>
      <c r="BA243" s="55"/>
      <c r="BB243" s="55"/>
      <c r="BC243" s="55"/>
      <c r="BD243" s="171"/>
      <c r="BE243" s="171"/>
      <c r="BF243" s="180"/>
    </row>
    <row r="244" spans="16:58" s="26" customFormat="1" ht="17.25" customHeight="1" x14ac:dyDescent="0.3">
      <c r="P244" s="553"/>
      <c r="Q244" s="34"/>
      <c r="R244" s="7"/>
      <c r="S244" s="7"/>
      <c r="T244" s="7"/>
      <c r="U244" s="7"/>
      <c r="V244" s="7"/>
      <c r="W244" s="7"/>
      <c r="X244" s="7"/>
      <c r="Y244" s="7"/>
      <c r="Z244" s="35"/>
      <c r="AA244" s="34"/>
      <c r="AB244" s="7"/>
      <c r="AC244" s="7"/>
      <c r="AD244" s="7"/>
      <c r="AE244" s="282"/>
      <c r="AF244" s="7"/>
      <c r="AG244" s="7"/>
      <c r="AH244" s="7"/>
      <c r="AI244" s="7"/>
      <c r="AJ244" s="7"/>
      <c r="AK244" s="7"/>
      <c r="AL244" s="7"/>
      <c r="AM244" s="35"/>
      <c r="AN244" s="234"/>
      <c r="AO244" s="234"/>
      <c r="AP244" s="234"/>
      <c r="AQ244" s="165"/>
      <c r="AR244" s="165"/>
      <c r="AS244" s="165"/>
      <c r="AT244" s="165"/>
      <c r="AU244" s="165"/>
      <c r="AV244" s="165"/>
      <c r="AW244" s="55"/>
      <c r="AX244" s="55"/>
      <c r="AY244" s="55"/>
      <c r="AZ244" s="55"/>
      <c r="BA244" s="55"/>
      <c r="BB244" s="55"/>
      <c r="BC244" s="55"/>
      <c r="BD244" s="171"/>
      <c r="BE244" s="171"/>
      <c r="BF244" s="180"/>
    </row>
    <row r="245" spans="16:58" s="26" customFormat="1" ht="17.25" customHeight="1" x14ac:dyDescent="0.3">
      <c r="P245" s="553"/>
      <c r="Q245" s="34"/>
      <c r="R245" s="7"/>
      <c r="S245" s="7"/>
      <c r="T245" s="7"/>
      <c r="U245" s="7"/>
      <c r="V245" s="7"/>
      <c r="W245" s="7"/>
      <c r="X245" s="7"/>
      <c r="Y245" s="7"/>
      <c r="Z245" s="35"/>
      <c r="AA245" s="34"/>
      <c r="AB245" s="7"/>
      <c r="AC245" s="7"/>
      <c r="AD245" s="7"/>
      <c r="AE245" s="282"/>
      <c r="AF245" s="7"/>
      <c r="AG245" s="7"/>
      <c r="AH245" s="7"/>
      <c r="AI245" s="7"/>
      <c r="AJ245" s="7"/>
      <c r="AK245" s="7"/>
      <c r="AL245" s="7"/>
      <c r="AM245" s="35"/>
      <c r="AN245" s="234"/>
      <c r="AO245" s="234"/>
      <c r="AP245" s="234"/>
      <c r="AQ245" s="165"/>
      <c r="AR245" s="165"/>
      <c r="AS245" s="165"/>
      <c r="AT245" s="165"/>
      <c r="AU245" s="165"/>
      <c r="AV245" s="165"/>
      <c r="AW245" s="55"/>
      <c r="AX245" s="55"/>
      <c r="AY245" s="55"/>
      <c r="AZ245" s="55"/>
      <c r="BA245" s="55"/>
      <c r="BB245" s="55"/>
      <c r="BC245" s="55"/>
      <c r="BD245" s="171"/>
      <c r="BE245" s="171"/>
      <c r="BF245" s="180"/>
    </row>
    <row r="246" spans="16:58" s="26" customFormat="1" ht="17.25" customHeight="1" thickBot="1" x14ac:dyDescent="0.35">
      <c r="P246" s="554"/>
      <c r="Q246" s="36"/>
      <c r="R246" s="27"/>
      <c r="S246" s="27"/>
      <c r="T246" s="27"/>
      <c r="U246" s="27"/>
      <c r="V246" s="27"/>
      <c r="W246" s="27"/>
      <c r="X246" s="27"/>
      <c r="Y246" s="27"/>
      <c r="Z246" s="37"/>
      <c r="AA246" s="36"/>
      <c r="AB246" s="27"/>
      <c r="AC246" s="27"/>
      <c r="AD246" s="27"/>
      <c r="AE246" s="348"/>
      <c r="AF246" s="27"/>
      <c r="AG246" s="27"/>
      <c r="AH246" s="27"/>
      <c r="AI246" s="27"/>
      <c r="AJ246" s="27"/>
      <c r="AK246" s="27"/>
      <c r="AL246" s="27"/>
      <c r="AM246" s="37"/>
      <c r="AN246" s="234"/>
      <c r="AO246" s="234"/>
      <c r="AP246" s="234"/>
      <c r="AQ246" s="165"/>
      <c r="AR246" s="165"/>
      <c r="AS246" s="165"/>
      <c r="AT246" s="165"/>
      <c r="AU246" s="165"/>
      <c r="AV246" s="165"/>
      <c r="AW246" s="55"/>
      <c r="AX246" s="55"/>
      <c r="AY246" s="55"/>
      <c r="AZ246" s="55"/>
      <c r="BA246" s="55"/>
      <c r="BB246" s="55"/>
      <c r="BC246" s="55"/>
      <c r="BD246" s="171"/>
      <c r="BE246" s="171"/>
      <c r="BF246" s="180"/>
    </row>
    <row r="247" spans="16:58" s="26" customFormat="1" ht="17.25" customHeight="1" x14ac:dyDescent="0.3">
      <c r="P247" s="552" t="s">
        <v>74</v>
      </c>
      <c r="Q247" s="38"/>
      <c r="R247" s="25"/>
      <c r="S247" s="25"/>
      <c r="T247" s="25"/>
      <c r="U247" s="25"/>
      <c r="V247" s="25"/>
      <c r="W247" s="25"/>
      <c r="X247" s="25"/>
      <c r="Y247" s="25"/>
      <c r="Z247" s="39"/>
      <c r="AA247" s="38"/>
      <c r="AB247" s="25"/>
      <c r="AC247" s="25"/>
      <c r="AD247" s="25"/>
      <c r="AE247" s="333"/>
      <c r="AF247" s="25"/>
      <c r="AG247" s="25"/>
      <c r="AH247" s="25"/>
      <c r="AI247" s="25"/>
      <c r="AJ247" s="25"/>
      <c r="AK247" s="25"/>
      <c r="AL247" s="25"/>
      <c r="AM247" s="39"/>
      <c r="AN247" s="234"/>
      <c r="AO247" s="234"/>
      <c r="AP247" s="234"/>
      <c r="AQ247" s="165"/>
      <c r="AR247" s="165"/>
      <c r="AS247" s="165"/>
      <c r="AT247" s="165"/>
      <c r="AU247" s="165"/>
      <c r="AV247" s="165"/>
      <c r="AW247" s="55"/>
      <c r="AX247" s="55"/>
      <c r="AY247" s="55"/>
      <c r="AZ247" s="55"/>
      <c r="BA247" s="55"/>
      <c r="BB247" s="55"/>
      <c r="BC247" s="55"/>
      <c r="BD247" s="171"/>
      <c r="BE247" s="171"/>
      <c r="BF247" s="180"/>
    </row>
    <row r="248" spans="16:58" s="26" customFormat="1" ht="17.25" customHeight="1" x14ac:dyDescent="0.3">
      <c r="P248" s="553"/>
      <c r="Q248" s="339" t="s">
        <v>69</v>
      </c>
      <c r="R248" s="362" t="e">
        <f>$R$84</f>
        <v>#NUM!</v>
      </c>
      <c r="S248" s="363"/>
      <c r="T248" s="363"/>
      <c r="U248" s="363"/>
      <c r="V248" s="363"/>
      <c r="W248" s="363"/>
      <c r="X248" s="363"/>
      <c r="Y248" s="362" t="e">
        <f>$Y$84</f>
        <v>#NUM!</v>
      </c>
      <c r="Z248" s="352" t="s">
        <v>68</v>
      </c>
      <c r="AA248" s="34"/>
      <c r="AB248" s="7"/>
      <c r="AC248" s="7"/>
      <c r="AD248" s="7"/>
      <c r="AE248" s="308"/>
      <c r="AF248" s="67"/>
      <c r="AG248" s="67"/>
      <c r="AH248" s="67"/>
      <c r="AI248" s="67"/>
      <c r="AJ248" s="67"/>
      <c r="AK248" s="67"/>
      <c r="AL248" s="67"/>
      <c r="AM248" s="68"/>
      <c r="AN248" s="234"/>
      <c r="AO248" s="234"/>
      <c r="AP248" s="234"/>
      <c r="AQ248" s="165"/>
      <c r="AR248" s="165"/>
      <c r="AS248" s="165"/>
      <c r="AT248" s="165"/>
      <c r="AU248" s="165"/>
      <c r="AV248" s="165"/>
      <c r="AW248" s="55"/>
      <c r="AX248" s="55"/>
      <c r="AY248" s="55"/>
      <c r="AZ248" s="55"/>
      <c r="BA248" s="55"/>
      <c r="BB248" s="55"/>
      <c r="BC248" s="55"/>
      <c r="BD248" s="171"/>
      <c r="BE248" s="171"/>
      <c r="BF248" s="180"/>
    </row>
    <row r="249" spans="16:58" s="6" customFormat="1" ht="17.25" customHeight="1" x14ac:dyDescent="0.3">
      <c r="P249" s="553"/>
      <c r="Q249" s="345" t="s">
        <v>69</v>
      </c>
      <c r="R249" s="364" t="e">
        <f>$R$117</f>
        <v>#NUM!</v>
      </c>
      <c r="S249" s="363"/>
      <c r="T249" s="363"/>
      <c r="U249" s="363"/>
      <c r="V249" s="363"/>
      <c r="W249" s="363"/>
      <c r="X249" s="363"/>
      <c r="Y249" s="364" t="e">
        <f>$Y$117</f>
        <v>#NUM!</v>
      </c>
      <c r="Z249" s="355" t="s">
        <v>68</v>
      </c>
      <c r="AA249" s="34"/>
      <c r="AB249" s="7"/>
      <c r="AC249" s="7"/>
      <c r="AD249" s="7"/>
      <c r="AE249" s="308"/>
      <c r="AF249" s="7"/>
      <c r="AG249" s="7"/>
      <c r="AH249" s="7"/>
      <c r="AI249" s="7"/>
      <c r="AJ249" s="7"/>
      <c r="AK249" s="7"/>
      <c r="AL249" s="7"/>
      <c r="AM249" s="35"/>
      <c r="AN249" s="234"/>
      <c r="AO249" s="234"/>
      <c r="AP249" s="234"/>
      <c r="AQ249" s="165"/>
      <c r="AR249" s="165"/>
      <c r="AS249" s="165"/>
      <c r="AT249" s="165"/>
      <c r="AU249" s="165"/>
      <c r="AV249" s="165"/>
      <c r="AW249" s="55"/>
      <c r="AX249" s="55"/>
      <c r="AY249" s="55"/>
      <c r="AZ249" s="55"/>
      <c r="BA249" s="55"/>
      <c r="BB249" s="55"/>
      <c r="BC249" s="55"/>
      <c r="BD249" s="171"/>
      <c r="BE249" s="171"/>
      <c r="BF249" s="180"/>
    </row>
    <row r="250" spans="16:58" s="6" customFormat="1" ht="17.25" customHeight="1" x14ac:dyDescent="0.3">
      <c r="P250" s="553"/>
      <c r="Q250" s="347" t="s">
        <v>69</v>
      </c>
      <c r="R250" s="366" t="e">
        <f>$R$151</f>
        <v>#NUM!</v>
      </c>
      <c r="S250" s="363"/>
      <c r="T250" s="363"/>
      <c r="U250" s="363"/>
      <c r="V250" s="363"/>
      <c r="W250" s="363"/>
      <c r="X250" s="363"/>
      <c r="Y250" s="366" t="e">
        <f>$Y$151</f>
        <v>#NUM!</v>
      </c>
      <c r="Z250" s="358" t="s">
        <v>68</v>
      </c>
      <c r="AA250" s="34"/>
      <c r="AB250" s="7"/>
      <c r="AC250" s="7"/>
      <c r="AD250" s="7"/>
      <c r="AE250" s="308"/>
      <c r="AF250" s="67"/>
      <c r="AG250" s="67"/>
      <c r="AH250" s="67"/>
      <c r="AI250" s="67"/>
      <c r="AJ250" s="67"/>
      <c r="AK250" s="67"/>
      <c r="AL250" s="67"/>
      <c r="AM250" s="68"/>
      <c r="AN250" s="234"/>
      <c r="AO250" s="234"/>
      <c r="AP250" s="234"/>
      <c r="AQ250" s="165"/>
      <c r="AR250" s="165"/>
      <c r="AS250" s="165"/>
      <c r="AT250" s="165"/>
      <c r="AU250" s="165"/>
      <c r="AV250" s="165"/>
      <c r="AW250" s="55"/>
      <c r="AX250" s="55"/>
      <c r="AY250" s="55"/>
      <c r="AZ250" s="55"/>
      <c r="BA250" s="55"/>
      <c r="BB250" s="55"/>
      <c r="BC250" s="55"/>
      <c r="BD250" s="171"/>
      <c r="BE250" s="171"/>
      <c r="BF250" s="180"/>
    </row>
    <row r="251" spans="16:58" s="6" customFormat="1" ht="17.25" customHeight="1" x14ac:dyDescent="0.3">
      <c r="P251" s="553"/>
      <c r="Q251" s="346" t="s">
        <v>69</v>
      </c>
      <c r="R251" s="368" t="e">
        <f>$R$184</f>
        <v>#NUM!</v>
      </c>
      <c r="S251" s="560" t="s">
        <v>78</v>
      </c>
      <c r="T251" s="560"/>
      <c r="U251" s="560"/>
      <c r="V251" s="560"/>
      <c r="W251" s="560"/>
      <c r="X251" s="560"/>
      <c r="Y251" s="368" t="e">
        <f>$Y$184</f>
        <v>#NUM!</v>
      </c>
      <c r="Z251" s="361" t="s">
        <v>68</v>
      </c>
      <c r="AA251" s="34"/>
      <c r="AB251" s="309" t="s">
        <v>92</v>
      </c>
      <c r="AC251" s="7"/>
      <c r="AD251" s="7"/>
      <c r="AE251" s="308"/>
      <c r="AF251" s="67"/>
      <c r="AG251" s="67"/>
      <c r="AH251" s="67"/>
      <c r="AI251" s="67"/>
      <c r="AJ251" s="67"/>
      <c r="AK251" s="67"/>
      <c r="AL251" s="67"/>
      <c r="AM251" s="68"/>
      <c r="AN251" s="234"/>
      <c r="AO251" s="234"/>
      <c r="AP251" s="234"/>
      <c r="AQ251" s="165"/>
      <c r="AR251" s="165"/>
      <c r="AS251" s="165"/>
      <c r="AT251" s="165"/>
      <c r="AU251" s="165"/>
      <c r="AV251" s="165"/>
      <c r="AW251" s="55"/>
      <c r="AX251" s="55"/>
      <c r="AY251" s="55"/>
      <c r="AZ251" s="55"/>
      <c r="BA251" s="55"/>
      <c r="BB251" s="55"/>
      <c r="BC251" s="55"/>
      <c r="BD251" s="171"/>
      <c r="BE251" s="171"/>
      <c r="BF251" s="180"/>
    </row>
    <row r="252" spans="16:58" s="6" customFormat="1" ht="17.25" customHeight="1" x14ac:dyDescent="0.3">
      <c r="P252" s="553"/>
      <c r="Q252" s="34"/>
      <c r="R252" s="7"/>
      <c r="S252" s="7"/>
      <c r="T252" s="7"/>
      <c r="U252" s="7"/>
      <c r="V252" s="7"/>
      <c r="W252" s="7"/>
      <c r="X252" s="7"/>
      <c r="Y252" s="7"/>
      <c r="Z252" s="35"/>
      <c r="AA252" s="34"/>
      <c r="AB252" s="7"/>
      <c r="AC252" s="7"/>
      <c r="AD252" s="7"/>
      <c r="AE252" s="308"/>
      <c r="AF252" s="67"/>
      <c r="AG252" s="67"/>
      <c r="AH252" s="67"/>
      <c r="AI252" s="67"/>
      <c r="AJ252" s="67"/>
      <c r="AK252" s="67"/>
      <c r="AL252" s="67"/>
      <c r="AM252" s="68"/>
      <c r="AN252" s="234"/>
      <c r="AO252" s="234"/>
      <c r="AP252" s="234"/>
      <c r="AQ252" s="165"/>
      <c r="AR252" s="165"/>
      <c r="AS252" s="165"/>
      <c r="AT252" s="165"/>
      <c r="AU252" s="165"/>
      <c r="AV252" s="165"/>
      <c r="AW252" s="55"/>
      <c r="AX252" s="55"/>
      <c r="AY252" s="55"/>
      <c r="AZ252" s="55"/>
      <c r="BA252" s="55"/>
      <c r="BB252" s="55"/>
      <c r="BC252" s="55"/>
      <c r="BD252" s="171"/>
      <c r="BE252" s="171"/>
      <c r="BF252" s="180"/>
    </row>
    <row r="253" spans="16:58" s="6" customFormat="1" ht="17.25" customHeight="1" x14ac:dyDescent="0.3">
      <c r="P253" s="553"/>
      <c r="Q253" s="34"/>
      <c r="R253" s="7"/>
      <c r="S253" s="7"/>
      <c r="T253" s="7"/>
      <c r="U253" s="7"/>
      <c r="V253" s="7"/>
      <c r="W253" s="7"/>
      <c r="X253" s="7"/>
      <c r="Y253" s="7"/>
      <c r="Z253" s="35"/>
      <c r="AA253" s="34"/>
      <c r="AB253" s="7"/>
      <c r="AC253" s="7"/>
      <c r="AD253" s="7"/>
      <c r="AE253" s="282"/>
      <c r="AF253" s="7"/>
      <c r="AG253" s="7"/>
      <c r="AH253" s="7"/>
      <c r="AI253" s="7"/>
      <c r="AJ253" s="7"/>
      <c r="AK253" s="7"/>
      <c r="AL253" s="7"/>
      <c r="AM253" s="35"/>
      <c r="AN253" s="234"/>
      <c r="AO253" s="234"/>
      <c r="AP253" s="234"/>
      <c r="AQ253" s="165"/>
      <c r="AR253" s="165"/>
      <c r="AS253" s="165"/>
      <c r="AT253" s="165"/>
      <c r="AU253" s="165"/>
      <c r="AV253" s="165"/>
      <c r="AW253" s="55"/>
      <c r="AX253" s="55"/>
      <c r="AY253" s="55"/>
      <c r="AZ253" s="55"/>
      <c r="BA253" s="55"/>
      <c r="BB253" s="55"/>
      <c r="BC253" s="55"/>
      <c r="BD253" s="171"/>
      <c r="BE253" s="171"/>
      <c r="BF253" s="180"/>
    </row>
    <row r="254" spans="16:58" s="6" customFormat="1" ht="17.25" customHeight="1" x14ac:dyDescent="0.3">
      <c r="P254" s="553"/>
      <c r="Q254" s="34"/>
      <c r="R254" s="7"/>
      <c r="S254" s="7"/>
      <c r="T254" s="7"/>
      <c r="U254" s="7"/>
      <c r="V254" s="7"/>
      <c r="W254" s="7"/>
      <c r="X254" s="7"/>
      <c r="Y254" s="7"/>
      <c r="Z254" s="35"/>
      <c r="AA254" s="34"/>
      <c r="AB254" s="7"/>
      <c r="AC254" s="7"/>
      <c r="AD254" s="7"/>
      <c r="AE254" s="308"/>
      <c r="AF254" s="7"/>
      <c r="AG254" s="7"/>
      <c r="AH254" s="7"/>
      <c r="AI254" s="7"/>
      <c r="AJ254" s="7"/>
      <c r="AK254" s="7"/>
      <c r="AL254" s="7"/>
      <c r="AM254" s="35"/>
      <c r="AN254" s="234"/>
      <c r="AO254" s="234"/>
      <c r="AP254" s="234"/>
      <c r="AQ254" s="165"/>
      <c r="AR254" s="165"/>
      <c r="AS254" s="165"/>
      <c r="AT254" s="165"/>
      <c r="AU254" s="165"/>
      <c r="AV254" s="165"/>
      <c r="AW254" s="55"/>
      <c r="AX254" s="55"/>
      <c r="AY254" s="55"/>
      <c r="AZ254" s="55"/>
      <c r="BA254" s="55"/>
      <c r="BB254" s="55"/>
      <c r="BC254" s="55"/>
      <c r="BD254" s="171"/>
      <c r="BE254" s="171"/>
      <c r="BF254" s="180"/>
    </row>
    <row r="255" spans="16:58" s="6" customFormat="1" ht="17.25" customHeight="1" x14ac:dyDescent="0.3">
      <c r="P255" s="553"/>
      <c r="Q255" s="34"/>
      <c r="R255" s="7"/>
      <c r="S255" s="7"/>
      <c r="T255" s="7"/>
      <c r="U255" s="7"/>
      <c r="V255" s="7"/>
      <c r="W255" s="7"/>
      <c r="X255" s="7"/>
      <c r="Y255" s="7"/>
      <c r="Z255" s="35"/>
      <c r="AA255" s="34"/>
      <c r="AB255" s="7"/>
      <c r="AC255" s="7"/>
      <c r="AD255" s="7"/>
      <c r="AE255" s="282"/>
      <c r="AF255" s="7"/>
      <c r="AG255" s="7"/>
      <c r="AH255" s="7"/>
      <c r="AI255" s="7"/>
      <c r="AJ255" s="7"/>
      <c r="AK255" s="7"/>
      <c r="AL255" s="7"/>
      <c r="AM255" s="35"/>
      <c r="AN255" s="234"/>
      <c r="AO255" s="234"/>
      <c r="AP255" s="234"/>
      <c r="AQ255" s="165"/>
      <c r="AR255" s="165"/>
      <c r="AS255" s="165"/>
      <c r="AT255" s="165"/>
      <c r="AU255" s="165"/>
      <c r="AV255" s="165"/>
      <c r="AW255" s="55"/>
      <c r="AX255" s="55"/>
      <c r="AY255" s="55"/>
      <c r="AZ255" s="55"/>
      <c r="BA255" s="55"/>
      <c r="BB255" s="55"/>
      <c r="BC255" s="55"/>
      <c r="BD255" s="171"/>
      <c r="BE255" s="171"/>
      <c r="BF255" s="180"/>
    </row>
    <row r="256" spans="16:58" s="6" customFormat="1" ht="17.25" customHeight="1" x14ac:dyDescent="0.3">
      <c r="P256" s="553"/>
      <c r="Q256" s="34"/>
      <c r="R256" s="7"/>
      <c r="S256" s="7"/>
      <c r="T256" s="7"/>
      <c r="U256" s="7"/>
      <c r="V256" s="7"/>
      <c r="W256" s="7"/>
      <c r="X256" s="7"/>
      <c r="Y256" s="7"/>
      <c r="Z256" s="35"/>
      <c r="AA256" s="34"/>
      <c r="AB256" s="7"/>
      <c r="AC256" s="7"/>
      <c r="AD256" s="7"/>
      <c r="AE256" s="282"/>
      <c r="AF256" s="7"/>
      <c r="AG256" s="7"/>
      <c r="AH256" s="7"/>
      <c r="AI256" s="7"/>
      <c r="AJ256" s="7"/>
      <c r="AK256" s="7"/>
      <c r="AL256" s="7"/>
      <c r="AM256" s="35"/>
      <c r="AN256" s="234"/>
      <c r="AO256" s="234"/>
      <c r="AP256" s="234"/>
      <c r="AQ256" s="165"/>
      <c r="AR256" s="165"/>
      <c r="AS256" s="165"/>
      <c r="AT256" s="165"/>
      <c r="AU256" s="165"/>
      <c r="AV256" s="165"/>
      <c r="AW256" s="55"/>
      <c r="AX256" s="55"/>
      <c r="AY256" s="55"/>
      <c r="AZ256" s="55"/>
      <c r="BA256" s="55"/>
      <c r="BB256" s="55"/>
      <c r="BC256" s="55"/>
      <c r="BD256" s="171"/>
      <c r="BE256" s="171"/>
      <c r="BF256" s="180"/>
    </row>
    <row r="257" spans="16:58" s="6" customFormat="1" ht="17.25" customHeight="1" x14ac:dyDescent="0.3">
      <c r="P257" s="553"/>
      <c r="Q257" s="34"/>
      <c r="R257" s="7"/>
      <c r="S257" s="7"/>
      <c r="T257" s="7"/>
      <c r="U257" s="7"/>
      <c r="V257" s="7"/>
      <c r="W257" s="7"/>
      <c r="X257" s="7"/>
      <c r="Y257" s="7"/>
      <c r="Z257" s="35"/>
      <c r="AA257" s="34"/>
      <c r="AB257" s="7"/>
      <c r="AC257" s="7"/>
      <c r="AD257" s="7"/>
      <c r="AE257" s="282"/>
      <c r="AF257" s="7"/>
      <c r="AG257" s="7"/>
      <c r="AH257" s="7"/>
      <c r="AI257" s="7"/>
      <c r="AJ257" s="7"/>
      <c r="AK257" s="7"/>
      <c r="AL257" s="7"/>
      <c r="AM257" s="35"/>
      <c r="AN257" s="234"/>
      <c r="AO257" s="234"/>
      <c r="AP257" s="234"/>
      <c r="AQ257" s="165"/>
      <c r="AR257" s="165"/>
      <c r="AS257" s="165"/>
      <c r="AT257" s="165"/>
      <c r="AU257" s="165"/>
      <c r="AV257" s="165"/>
      <c r="AW257" s="55"/>
      <c r="AX257" s="55"/>
      <c r="AY257" s="55"/>
      <c r="AZ257" s="55"/>
      <c r="BA257" s="55"/>
      <c r="BB257" s="55"/>
      <c r="BC257" s="55"/>
      <c r="BD257" s="171"/>
      <c r="BE257" s="171"/>
      <c r="BF257" s="180"/>
    </row>
    <row r="258" spans="16:58" s="6" customFormat="1" ht="17.25" customHeight="1" x14ac:dyDescent="0.3">
      <c r="P258" s="553"/>
      <c r="Q258" s="34"/>
      <c r="R258" s="169" t="s">
        <v>71</v>
      </c>
      <c r="S258" s="7"/>
      <c r="T258" s="7"/>
      <c r="U258" s="7"/>
      <c r="V258" s="7"/>
      <c r="W258" s="7"/>
      <c r="X258" s="7"/>
      <c r="Y258" s="7"/>
      <c r="Z258" s="35"/>
      <c r="AA258" s="34"/>
      <c r="AB258" s="7"/>
      <c r="AC258" s="7"/>
      <c r="AD258" s="7"/>
      <c r="AE258" s="282"/>
      <c r="AF258" s="7"/>
      <c r="AG258" s="7"/>
      <c r="AH258" s="7"/>
      <c r="AI258" s="7"/>
      <c r="AJ258" s="7"/>
      <c r="AK258" s="7"/>
      <c r="AL258" s="7"/>
      <c r="AM258" s="35"/>
      <c r="AN258" s="234"/>
      <c r="AO258" s="234"/>
      <c r="AP258" s="234"/>
      <c r="AQ258" s="165"/>
      <c r="AR258" s="165"/>
      <c r="AS258" s="165"/>
      <c r="AT258" s="165"/>
      <c r="AU258" s="165"/>
      <c r="AV258" s="165"/>
      <c r="AW258" s="55"/>
      <c r="AX258" s="55"/>
      <c r="AY258" s="55"/>
      <c r="AZ258" s="55"/>
      <c r="BA258" s="55"/>
      <c r="BB258" s="55"/>
      <c r="BC258" s="55"/>
      <c r="BD258" s="171"/>
      <c r="BE258" s="171"/>
      <c r="BF258" s="180"/>
    </row>
    <row r="259" spans="16:58" s="6" customFormat="1" ht="17.25" customHeight="1" x14ac:dyDescent="0.3">
      <c r="P259" s="553"/>
      <c r="Q259" s="34"/>
      <c r="R259" s="7"/>
      <c r="S259" s="7"/>
      <c r="T259" s="7"/>
      <c r="U259" s="7"/>
      <c r="V259" s="7"/>
      <c r="W259" s="7"/>
      <c r="X259" s="7"/>
      <c r="Y259" s="7"/>
      <c r="Z259" s="35"/>
      <c r="AA259" s="34"/>
      <c r="AB259" s="7"/>
      <c r="AC259" s="7"/>
      <c r="AD259" s="7"/>
      <c r="AE259" s="282"/>
      <c r="AF259" s="7"/>
      <c r="AG259" s="7"/>
      <c r="AH259" s="7"/>
      <c r="AI259" s="7"/>
      <c r="AJ259" s="7"/>
      <c r="AK259" s="7"/>
      <c r="AL259" s="7"/>
      <c r="AM259" s="35"/>
      <c r="AN259" s="234"/>
      <c r="AO259" s="234"/>
      <c r="AP259" s="234"/>
      <c r="AQ259" s="165"/>
      <c r="AR259" s="165"/>
      <c r="AS259" s="165"/>
      <c r="AT259" s="165"/>
      <c r="AU259" s="165"/>
      <c r="AV259" s="165"/>
      <c r="AW259" s="55"/>
      <c r="AX259" s="55"/>
      <c r="AY259" s="55"/>
      <c r="AZ259" s="55"/>
      <c r="BA259" s="55"/>
      <c r="BB259" s="55"/>
      <c r="BC259" s="55"/>
      <c r="BD259" s="171"/>
      <c r="BE259" s="171"/>
      <c r="BF259" s="180"/>
    </row>
    <row r="260" spans="16:58" s="6" customFormat="1" ht="17.25" customHeight="1" x14ac:dyDescent="0.3">
      <c r="P260" s="553"/>
      <c r="Q260" s="34"/>
      <c r="R260" s="7"/>
      <c r="S260" s="7"/>
      <c r="T260" s="7"/>
      <c r="U260" s="7"/>
      <c r="V260" s="7"/>
      <c r="W260" s="7"/>
      <c r="X260" s="7"/>
      <c r="Y260" s="7"/>
      <c r="Z260" s="35"/>
      <c r="AA260" s="34"/>
      <c r="AB260" s="308" t="s">
        <v>56</v>
      </c>
      <c r="AC260" s="7"/>
      <c r="AD260" s="7"/>
      <c r="AE260" s="308"/>
      <c r="AF260" s="67"/>
      <c r="AG260" s="67"/>
      <c r="AH260" s="67"/>
      <c r="AI260" s="67"/>
      <c r="AJ260" s="67"/>
      <c r="AK260" s="67"/>
      <c r="AL260" s="67"/>
      <c r="AM260" s="68"/>
      <c r="AN260" s="234"/>
      <c r="AO260" s="234"/>
      <c r="AP260" s="234"/>
      <c r="AQ260" s="165"/>
      <c r="AR260" s="165"/>
      <c r="AS260" s="165"/>
      <c r="AT260" s="165"/>
      <c r="AU260" s="165"/>
      <c r="AV260" s="165"/>
      <c r="AW260" s="55"/>
      <c r="AX260" s="55"/>
      <c r="AY260" s="55"/>
      <c r="AZ260" s="55"/>
      <c r="BA260" s="55"/>
      <c r="BB260" s="55"/>
      <c r="BC260" s="55"/>
      <c r="BD260" s="171"/>
      <c r="BE260" s="171"/>
      <c r="BF260" s="180"/>
    </row>
    <row r="261" spans="16:58" s="6" customFormat="1" ht="17.25" customHeight="1" x14ac:dyDescent="0.3">
      <c r="P261" s="553"/>
      <c r="Q261" s="34"/>
      <c r="R261" s="7"/>
      <c r="S261" s="7"/>
      <c r="T261" s="7"/>
      <c r="U261" s="7"/>
      <c r="V261" s="7"/>
      <c r="W261" s="7"/>
      <c r="X261" s="7"/>
      <c r="Y261" s="7"/>
      <c r="Z261" s="35"/>
      <c r="AA261" s="34"/>
      <c r="AB261" s="308"/>
      <c r="AC261" s="308"/>
      <c r="AD261" s="308"/>
      <c r="AE261" s="308"/>
      <c r="AF261" s="67"/>
      <c r="AG261" s="67"/>
      <c r="AH261" s="67"/>
      <c r="AI261" s="67"/>
      <c r="AJ261" s="67"/>
      <c r="AK261" s="67"/>
      <c r="AL261" s="67"/>
      <c r="AM261" s="68"/>
      <c r="AN261" s="234"/>
      <c r="AO261" s="234"/>
      <c r="AP261" s="234"/>
      <c r="AQ261" s="165"/>
      <c r="AR261" s="165"/>
      <c r="AS261" s="165"/>
      <c r="AT261" s="165"/>
      <c r="AU261" s="165"/>
      <c r="AV261" s="165"/>
      <c r="AW261" s="55"/>
      <c r="AX261" s="55"/>
      <c r="AY261" s="55"/>
      <c r="AZ261" s="55"/>
      <c r="BA261" s="55"/>
      <c r="BB261" s="55"/>
      <c r="BC261" s="55"/>
      <c r="BD261" s="171"/>
      <c r="BE261" s="171"/>
      <c r="BF261" s="180"/>
    </row>
    <row r="262" spans="16:58" ht="17.25" customHeight="1" x14ac:dyDescent="0.3">
      <c r="P262" s="553"/>
      <c r="Q262" s="34"/>
      <c r="R262" s="7"/>
      <c r="S262" s="7"/>
      <c r="T262" s="7"/>
      <c r="U262" s="7"/>
      <c r="V262" s="7"/>
      <c r="W262" s="7"/>
      <c r="X262" s="7"/>
      <c r="Y262" s="7"/>
      <c r="Z262" s="35"/>
      <c r="AA262" s="34"/>
      <c r="AB262" s="7"/>
      <c r="AC262" s="7"/>
      <c r="AD262" s="7"/>
      <c r="AE262" s="308"/>
      <c r="AF262" s="67"/>
      <c r="AG262" s="67"/>
      <c r="AH262" s="67"/>
      <c r="AI262" s="67"/>
      <c r="AJ262" s="67"/>
      <c r="AK262" s="67"/>
      <c r="AL262" s="67"/>
      <c r="AM262" s="68"/>
      <c r="AN262" s="234"/>
      <c r="AO262" s="234"/>
      <c r="AP262" s="234"/>
      <c r="AQ262" s="165"/>
      <c r="AR262" s="165"/>
      <c r="AS262" s="165"/>
      <c r="AT262" s="165"/>
      <c r="AU262" s="165"/>
      <c r="AV262" s="165"/>
      <c r="AW262" s="55"/>
      <c r="AX262" s="55"/>
      <c r="AY262" s="55"/>
      <c r="AZ262" s="55"/>
      <c r="BA262" s="55"/>
      <c r="BB262" s="55"/>
      <c r="BC262" s="55"/>
      <c r="BD262" s="171"/>
      <c r="BE262" s="171"/>
    </row>
    <row r="263" spans="16:58" ht="17.25" customHeight="1" x14ac:dyDescent="0.3">
      <c r="P263" s="553"/>
      <c r="Q263" s="34"/>
      <c r="R263" s="7"/>
      <c r="S263" s="7"/>
      <c r="T263" s="7"/>
      <c r="U263" s="7"/>
      <c r="V263" s="7"/>
      <c r="W263" s="7"/>
      <c r="X263" s="7"/>
      <c r="Y263" s="7"/>
      <c r="Z263" s="35"/>
      <c r="AA263" s="34"/>
      <c r="AB263" s="7"/>
      <c r="AC263" s="7"/>
      <c r="AD263" s="7"/>
      <c r="AE263" s="308"/>
      <c r="AF263" s="67"/>
      <c r="AG263" s="67"/>
      <c r="AH263" s="67"/>
      <c r="AI263" s="67"/>
      <c r="AJ263" s="67"/>
      <c r="AK263" s="67"/>
      <c r="AL263" s="67"/>
      <c r="AM263" s="68"/>
      <c r="AN263" s="234"/>
      <c r="AO263" s="234"/>
      <c r="AP263" s="234"/>
      <c r="AQ263" s="165"/>
      <c r="AR263" s="165"/>
      <c r="AS263" s="165"/>
      <c r="AT263" s="165"/>
      <c r="AU263" s="165"/>
      <c r="AV263" s="165"/>
      <c r="AW263" s="55"/>
      <c r="AX263" s="55"/>
      <c r="AY263" s="55"/>
      <c r="AZ263" s="55"/>
      <c r="BA263" s="55"/>
      <c r="BB263" s="55"/>
      <c r="BC263" s="55"/>
      <c r="BD263" s="171"/>
      <c r="BE263" s="171"/>
    </row>
    <row r="264" spans="16:58" ht="17.25" customHeight="1" x14ac:dyDescent="0.3">
      <c r="P264" s="553"/>
      <c r="Q264" s="34"/>
      <c r="R264" s="7"/>
      <c r="S264" s="7"/>
      <c r="T264" s="7"/>
      <c r="U264" s="7"/>
      <c r="V264" s="7"/>
      <c r="W264" s="7"/>
      <c r="X264" s="7"/>
      <c r="Y264" s="7"/>
      <c r="Z264" s="35"/>
      <c r="AA264" s="34"/>
      <c r="AB264" s="7"/>
      <c r="AC264" s="7"/>
      <c r="AD264" s="7"/>
      <c r="AE264" s="308"/>
      <c r="AF264" s="67"/>
      <c r="AG264" s="67"/>
      <c r="AH264" s="67"/>
      <c r="AI264" s="67"/>
      <c r="AJ264" s="67"/>
      <c r="AK264" s="67"/>
      <c r="AL264" s="67"/>
      <c r="AM264" s="68"/>
      <c r="AN264" s="234"/>
      <c r="AO264" s="234"/>
      <c r="AP264" s="234"/>
      <c r="AQ264" s="165"/>
      <c r="AR264" s="165"/>
      <c r="AS264" s="165"/>
      <c r="AT264" s="165"/>
      <c r="AU264" s="165"/>
      <c r="AV264" s="165"/>
      <c r="AW264" s="55"/>
      <c r="AX264" s="55"/>
      <c r="AY264" s="55"/>
      <c r="AZ264" s="55"/>
      <c r="BA264" s="55"/>
      <c r="BB264" s="55"/>
      <c r="BC264" s="55"/>
      <c r="BD264" s="171"/>
      <c r="BE264" s="171"/>
    </row>
    <row r="265" spans="16:58" ht="17.25" customHeight="1" thickBot="1" x14ac:dyDescent="0.35">
      <c r="P265" s="553"/>
      <c r="Q265" s="34"/>
      <c r="R265" s="7"/>
      <c r="S265" s="7"/>
      <c r="T265" s="7"/>
      <c r="U265" s="7"/>
      <c r="V265" s="7"/>
      <c r="W265" s="7"/>
      <c r="X265" s="7"/>
      <c r="Y265" s="7"/>
      <c r="Z265" s="35"/>
      <c r="AA265" s="34"/>
      <c r="AB265" s="7"/>
      <c r="AC265" s="7"/>
      <c r="AD265" s="7"/>
      <c r="AE265" s="308"/>
      <c r="AF265" s="67"/>
      <c r="AG265" s="67"/>
      <c r="AH265" s="67"/>
      <c r="AI265" s="67"/>
      <c r="AJ265" s="67"/>
      <c r="AK265" s="67"/>
      <c r="AL265" s="67"/>
      <c r="AM265" s="68"/>
      <c r="AN265" s="234"/>
      <c r="AO265" s="234"/>
      <c r="AP265" s="234"/>
      <c r="AQ265" s="165"/>
      <c r="AR265" s="165"/>
      <c r="AS265" s="165"/>
      <c r="AT265" s="165"/>
      <c r="AU265" s="165"/>
      <c r="AV265" s="165"/>
      <c r="AW265" s="55"/>
      <c r="AX265" s="55"/>
      <c r="AY265" s="55"/>
      <c r="AZ265" s="55"/>
      <c r="BA265" s="55"/>
      <c r="BB265" s="55"/>
      <c r="BC265" s="55"/>
      <c r="BD265" s="171"/>
      <c r="BE265" s="171"/>
    </row>
    <row r="266" spans="16:58" ht="17.25" customHeight="1" x14ac:dyDescent="0.3">
      <c r="P266" s="553"/>
      <c r="Q266" s="34"/>
      <c r="R266" s="7"/>
      <c r="S266" s="7"/>
      <c r="T266" s="7"/>
      <c r="U266" s="7"/>
      <c r="V266" s="7"/>
      <c r="W266" s="7"/>
      <c r="X266" s="7"/>
      <c r="Y266" s="7"/>
      <c r="Z266" s="35"/>
      <c r="AA266" s="34"/>
      <c r="AB266" s="7"/>
      <c r="AC266" s="7"/>
      <c r="AD266" s="371"/>
      <c r="AE266" s="49" t="str">
        <f>IF(OR(ISBLANK($P$6)), "", $P$6)</f>
        <v>Experiment Group 3</v>
      </c>
      <c r="AF266" s="50" t="s">
        <v>44</v>
      </c>
      <c r="AG266" s="47" t="str">
        <f>IF(OR(ISBLANK($P$5)), "", $P$5)</f>
        <v>Experiment Group 2</v>
      </c>
      <c r="AH266" s="48" t="s">
        <v>44</v>
      </c>
      <c r="AI266" s="45" t="str">
        <f>IF(OR(ISBLANK($P$4)), "", $P$4)</f>
        <v>Experiment Group 1</v>
      </c>
      <c r="AJ266" s="51" t="s">
        <v>44</v>
      </c>
      <c r="AK266" s="52" t="str">
        <f>IF(OR(ISBLANK($P$3)), "", $P$3)</f>
        <v>Control</v>
      </c>
      <c r="AL266" s="44" t="s">
        <v>44</v>
      </c>
      <c r="AM266" s="68"/>
      <c r="AN266" s="234"/>
      <c r="AO266" s="234"/>
      <c r="AP266" s="234"/>
      <c r="AQ266" s="165"/>
      <c r="AR266" s="165"/>
      <c r="AS266" s="165"/>
      <c r="AT266" s="165"/>
      <c r="AU266" s="165"/>
      <c r="AV266" s="165"/>
      <c r="AW266" s="55"/>
      <c r="AX266" s="55"/>
      <c r="AY266" s="55"/>
      <c r="AZ266" s="55"/>
      <c r="BA266" s="55"/>
      <c r="BB266" s="55"/>
      <c r="BC266" s="55"/>
      <c r="BD266" s="171"/>
      <c r="BE266" s="171"/>
    </row>
    <row r="267" spans="16:58" ht="17.25" customHeight="1" x14ac:dyDescent="0.3">
      <c r="P267" s="553"/>
      <c r="Q267" s="34"/>
      <c r="R267" s="7"/>
      <c r="S267" s="7"/>
      <c r="T267" s="7"/>
      <c r="U267" s="7"/>
      <c r="V267" s="7"/>
      <c r="W267" s="7"/>
      <c r="X267" s="7"/>
      <c r="Y267" s="7"/>
      <c r="Z267" s="35"/>
      <c r="AA267" s="34"/>
      <c r="AB267" s="7"/>
      <c r="AC267" s="7"/>
      <c r="AD267" s="372" t="s">
        <v>39</v>
      </c>
      <c r="AE267" s="229">
        <f>MIN($Q$6:$AV$6)</f>
        <v>0</v>
      </c>
      <c r="AF267" s="147">
        <f>$AE$267</f>
        <v>0</v>
      </c>
      <c r="AG267" s="228">
        <f>MIN($Q$5:$AV$5)</f>
        <v>0</v>
      </c>
      <c r="AH267" s="148">
        <f>$AG$267</f>
        <v>0</v>
      </c>
      <c r="AI267" s="227">
        <f>MIN($Q$4:$AV$4)</f>
        <v>0</v>
      </c>
      <c r="AJ267" s="149">
        <f>$AI$267</f>
        <v>0</v>
      </c>
      <c r="AK267" s="226">
        <f>MIN($Q$3:$AV$3)</f>
        <v>0</v>
      </c>
      <c r="AL267" s="150">
        <f>$AK$267</f>
        <v>0</v>
      </c>
      <c r="AM267" s="35"/>
      <c r="AN267" s="234"/>
      <c r="AO267" s="234"/>
      <c r="AP267" s="234"/>
      <c r="AQ267" s="165"/>
      <c r="AR267" s="165"/>
      <c r="AS267" s="165"/>
      <c r="AT267" s="165"/>
      <c r="AU267" s="165"/>
      <c r="AV267" s="165"/>
      <c r="AW267" s="55"/>
      <c r="AX267" s="55"/>
      <c r="AY267" s="55"/>
      <c r="AZ267" s="55"/>
      <c r="BA267" s="55"/>
      <c r="BB267" s="55"/>
      <c r="BC267" s="55"/>
      <c r="BD267" s="171"/>
      <c r="BE267" s="171"/>
    </row>
    <row r="268" spans="16:58" ht="17.25" customHeight="1" x14ac:dyDescent="0.3">
      <c r="P268" s="553"/>
      <c r="Q268" s="34"/>
      <c r="R268" s="7"/>
      <c r="S268" s="7"/>
      <c r="T268" s="7"/>
      <c r="U268" s="7"/>
      <c r="V268" s="7"/>
      <c r="W268" s="7"/>
      <c r="X268" s="7"/>
      <c r="Y268" s="7"/>
      <c r="Z268" s="35"/>
      <c r="AA268" s="34"/>
      <c r="AB268" s="7"/>
      <c r="AC268" s="7"/>
      <c r="AD268" s="372" t="s">
        <v>43</v>
      </c>
      <c r="AE268" s="229" t="e">
        <f>QUARTILE($Q$6:$AV$6,1)</f>
        <v>#NUM!</v>
      </c>
      <c r="AF268" s="147" t="e">
        <f>IF($P$6="", #N/A,$AE$268-$AE$267)</f>
        <v>#NUM!</v>
      </c>
      <c r="AG268" s="228" t="e">
        <f>QUARTILE($Q$5:$AV$5,1)</f>
        <v>#NUM!</v>
      </c>
      <c r="AH268" s="148" t="e">
        <f>IF($P$5="", #N/A,$AG$268-$AG$267)</f>
        <v>#NUM!</v>
      </c>
      <c r="AI268" s="227" t="e">
        <f>QUARTILE($Q$4:$AV$4,1)</f>
        <v>#NUM!</v>
      </c>
      <c r="AJ268" s="149" t="e">
        <f>IF($P$4="", #N/A,$AI$268-$AI$267)</f>
        <v>#NUM!</v>
      </c>
      <c r="AK268" s="226" t="e">
        <f>QUARTILE($Q$3:$AV$3,1)</f>
        <v>#NUM!</v>
      </c>
      <c r="AL268" s="150" t="e">
        <f>IF($P$3="", #N/A,$AK$268-$AK$267)</f>
        <v>#NUM!</v>
      </c>
      <c r="AM268" s="35"/>
      <c r="AN268" s="234"/>
      <c r="AO268" s="234"/>
      <c r="AP268" s="234"/>
      <c r="AQ268" s="165"/>
      <c r="AR268" s="165"/>
      <c r="AS268" s="165"/>
      <c r="AT268" s="165"/>
      <c r="AU268" s="165"/>
      <c r="AV268" s="165"/>
      <c r="AW268" s="55"/>
      <c r="AX268" s="55"/>
      <c r="AY268" s="55"/>
      <c r="AZ268" s="55"/>
      <c r="BA268" s="55"/>
      <c r="BB268" s="55"/>
      <c r="BC268" s="55"/>
      <c r="BD268" s="171"/>
      <c r="BE268" s="171"/>
    </row>
    <row r="269" spans="16:58" ht="17.25" customHeight="1" x14ac:dyDescent="0.3">
      <c r="P269" s="553"/>
      <c r="Q269" s="34"/>
      <c r="R269" s="7"/>
      <c r="S269" s="7"/>
      <c r="T269" s="7"/>
      <c r="U269" s="7"/>
      <c r="V269" s="7"/>
      <c r="W269" s="7"/>
      <c r="X269" s="7"/>
      <c r="Y269" s="7"/>
      <c r="Z269" s="35"/>
      <c r="AA269" s="34"/>
      <c r="AB269" s="7"/>
      <c r="AC269" s="7"/>
      <c r="AD269" s="372" t="s">
        <v>40</v>
      </c>
      <c r="AE269" s="229" t="e">
        <f>QUARTILE($Q$6:$AV$6,2)</f>
        <v>#NUM!</v>
      </c>
      <c r="AF269" s="147" t="e">
        <f>IF($P$6="", #N/A,$AE$269-$AE$268)</f>
        <v>#NUM!</v>
      </c>
      <c r="AG269" s="228" t="e">
        <f>QUARTILE($Q$5:$AV$5,2)</f>
        <v>#NUM!</v>
      </c>
      <c r="AH269" s="148" t="e">
        <f>IF($P$5="", #N/A,$AG$269-$AG$268)</f>
        <v>#NUM!</v>
      </c>
      <c r="AI269" s="227" t="e">
        <f>QUARTILE($Q$4:$AV$4,2)</f>
        <v>#NUM!</v>
      </c>
      <c r="AJ269" s="149" t="e">
        <f>IF($P$4="", #N/A,$AI$269-$AI$268)</f>
        <v>#NUM!</v>
      </c>
      <c r="AK269" s="226" t="e">
        <f>QUARTILE($Q$3:$AV$3,2)</f>
        <v>#NUM!</v>
      </c>
      <c r="AL269" s="150" t="e">
        <f>IF($P$3="", #N/A,$AK$269-$AK$268)</f>
        <v>#NUM!</v>
      </c>
      <c r="AM269" s="35"/>
      <c r="AN269" s="234"/>
      <c r="AO269" s="234"/>
      <c r="AP269" s="234"/>
      <c r="AQ269" s="165"/>
      <c r="AR269" s="165"/>
      <c r="AS269" s="165"/>
      <c r="AT269" s="165"/>
      <c r="AU269" s="165"/>
      <c r="AV269" s="165"/>
      <c r="AW269" s="55"/>
      <c r="AX269" s="55"/>
      <c r="AY269" s="55"/>
      <c r="AZ269" s="55"/>
      <c r="BA269" s="55"/>
      <c r="BB269" s="55"/>
      <c r="BC269" s="55"/>
      <c r="BD269" s="171"/>
      <c r="BE269" s="171"/>
    </row>
    <row r="270" spans="16:58" ht="17.25" customHeight="1" x14ac:dyDescent="0.3">
      <c r="P270" s="553"/>
      <c r="Q270" s="34"/>
      <c r="R270" s="7"/>
      <c r="S270" s="7"/>
      <c r="T270" s="7"/>
      <c r="U270" s="7"/>
      <c r="V270" s="7"/>
      <c r="W270" s="7"/>
      <c r="X270" s="7"/>
      <c r="Y270" s="7"/>
      <c r="Z270" s="35"/>
      <c r="AA270" s="34"/>
      <c r="AB270" s="7"/>
      <c r="AC270" s="7"/>
      <c r="AD270" s="372" t="s">
        <v>41</v>
      </c>
      <c r="AE270" s="229" t="e">
        <f>QUARTILE($Q$6:$AV$6,3)</f>
        <v>#NUM!</v>
      </c>
      <c r="AF270" s="147" t="e">
        <f>IF($P$6="", #N/A,$AE$270-$AE$269)</f>
        <v>#NUM!</v>
      </c>
      <c r="AG270" s="228" t="e">
        <f>QUARTILE($Q$5:$AV$5,3)</f>
        <v>#NUM!</v>
      </c>
      <c r="AH270" s="148" t="e">
        <f>IF($P$5="", #N/A,$AG$270-$AG$269)</f>
        <v>#NUM!</v>
      </c>
      <c r="AI270" s="227" t="e">
        <f>QUARTILE($Q$4:$AV$4,3)</f>
        <v>#NUM!</v>
      </c>
      <c r="AJ270" s="149" t="e">
        <f>IF($P$4="", #N/A,$AI$270-$AI$269)</f>
        <v>#NUM!</v>
      </c>
      <c r="AK270" s="226" t="e">
        <f>QUARTILE($Q$3:$AV$3,3)</f>
        <v>#NUM!</v>
      </c>
      <c r="AL270" s="150" t="e">
        <f>IF($P$3="", #N/A,$AK$270-$AK$269)</f>
        <v>#NUM!</v>
      </c>
      <c r="AM270" s="35"/>
      <c r="AN270" s="234"/>
      <c r="AO270" s="234"/>
      <c r="AP270" s="234"/>
      <c r="AQ270" s="165"/>
      <c r="AR270" s="165"/>
      <c r="AS270" s="165"/>
      <c r="AT270" s="165"/>
      <c r="AU270" s="165"/>
      <c r="AV270" s="165"/>
      <c r="AW270" s="55"/>
      <c r="AX270" s="55"/>
      <c r="AY270" s="55"/>
      <c r="AZ270" s="55"/>
      <c r="BA270" s="55"/>
      <c r="BB270" s="55"/>
      <c r="BC270" s="55"/>
      <c r="BD270" s="171"/>
      <c r="BE270" s="171"/>
    </row>
    <row r="271" spans="16:58" ht="17.25" customHeight="1" thickBot="1" x14ac:dyDescent="0.35">
      <c r="P271" s="553"/>
      <c r="Q271" s="34"/>
      <c r="R271" s="7"/>
      <c r="S271" s="7"/>
      <c r="T271" s="7"/>
      <c r="U271" s="7"/>
      <c r="V271" s="7"/>
      <c r="W271" s="7"/>
      <c r="X271" s="7"/>
      <c r="Y271" s="7"/>
      <c r="Z271" s="35"/>
      <c r="AA271" s="34"/>
      <c r="AB271" s="7"/>
      <c r="AC271" s="7"/>
      <c r="AD271" s="373" t="s">
        <v>42</v>
      </c>
      <c r="AE271" s="233">
        <f>MAX($Q$6:$AV$6)</f>
        <v>0</v>
      </c>
      <c r="AF271" s="151" t="e">
        <f>$AE$271-$AE$270</f>
        <v>#NUM!</v>
      </c>
      <c r="AG271" s="232">
        <f>MAX($Q$5:$AV$5)</f>
        <v>0</v>
      </c>
      <c r="AH271" s="152" t="e">
        <f>$AG$271-$AG$270</f>
        <v>#NUM!</v>
      </c>
      <c r="AI271" s="231">
        <f>MAX($Q$4:$AV$4)</f>
        <v>0</v>
      </c>
      <c r="AJ271" s="153" t="e">
        <f>$AI$271-$AI$270</f>
        <v>#NUM!</v>
      </c>
      <c r="AK271" s="230">
        <f>MAX($Q$3:$AV$3)</f>
        <v>0</v>
      </c>
      <c r="AL271" s="154" t="e">
        <f>$AK$271-$AK$270</f>
        <v>#NUM!</v>
      </c>
      <c r="AM271" s="35"/>
      <c r="AN271" s="234"/>
      <c r="AO271" s="234"/>
      <c r="AP271" s="234"/>
      <c r="AQ271" s="165"/>
      <c r="AR271" s="165"/>
      <c r="AS271" s="165"/>
      <c r="AT271" s="165"/>
      <c r="AU271" s="165"/>
      <c r="AV271" s="165"/>
      <c r="AW271" s="55"/>
      <c r="AX271" s="55"/>
      <c r="AY271" s="55"/>
      <c r="AZ271" s="55"/>
      <c r="BA271" s="55"/>
      <c r="BB271" s="55"/>
      <c r="BC271" s="55"/>
      <c r="BD271" s="171"/>
      <c r="BE271" s="171"/>
    </row>
    <row r="272" spans="16:58" ht="17.25" customHeight="1" x14ac:dyDescent="0.3">
      <c r="P272" s="553"/>
      <c r="Q272" s="34"/>
      <c r="R272" s="7"/>
      <c r="S272" s="7"/>
      <c r="T272" s="7"/>
      <c r="U272" s="7"/>
      <c r="V272" s="7"/>
      <c r="W272" s="7"/>
      <c r="X272" s="7"/>
      <c r="Y272" s="7"/>
      <c r="Z272" s="35"/>
      <c r="AA272" s="34"/>
      <c r="AB272" s="7"/>
      <c r="AC272" s="7"/>
      <c r="AD272" s="7"/>
      <c r="AE272" s="308"/>
      <c r="AF272" s="308"/>
      <c r="AG272" s="308"/>
      <c r="AH272" s="308"/>
      <c r="AI272" s="308"/>
      <c r="AJ272" s="308"/>
      <c r="AK272" s="308"/>
      <c r="AL272" s="308"/>
      <c r="AM272" s="35"/>
      <c r="AN272" s="234"/>
      <c r="AO272" s="234"/>
      <c r="AP272" s="234"/>
      <c r="AQ272" s="165"/>
      <c r="AR272" s="165"/>
      <c r="AS272" s="165"/>
      <c r="AT272" s="165"/>
      <c r="AU272" s="165"/>
      <c r="AV272" s="165"/>
      <c r="AW272" s="55"/>
      <c r="AX272" s="55"/>
      <c r="AY272" s="55"/>
      <c r="AZ272" s="55"/>
      <c r="BA272" s="55"/>
      <c r="BB272" s="55"/>
      <c r="BC272" s="55"/>
      <c r="BD272" s="171"/>
      <c r="BE272" s="171"/>
    </row>
    <row r="273" spans="16:57" ht="17.25" customHeight="1" x14ac:dyDescent="0.3">
      <c r="P273" s="553"/>
      <c r="Q273" s="34"/>
      <c r="R273" s="7"/>
      <c r="S273" s="7"/>
      <c r="T273" s="7"/>
      <c r="U273" s="7"/>
      <c r="V273" s="7"/>
      <c r="W273" s="7"/>
      <c r="X273" s="7"/>
      <c r="Y273" s="7"/>
      <c r="Z273" s="35"/>
      <c r="AA273" s="34"/>
      <c r="AB273" s="7"/>
      <c r="AC273" s="7"/>
      <c r="AD273" s="7"/>
      <c r="AE273" s="282"/>
      <c r="AF273" s="7"/>
      <c r="AG273" s="7"/>
      <c r="AH273" s="7"/>
      <c r="AI273" s="7"/>
      <c r="AJ273" s="7"/>
      <c r="AK273" s="7"/>
      <c r="AL273" s="7"/>
      <c r="AM273" s="35"/>
      <c r="AN273" s="234"/>
      <c r="AO273" s="234"/>
      <c r="AP273" s="234"/>
      <c r="AQ273" s="165"/>
      <c r="AR273" s="165"/>
      <c r="AS273" s="165"/>
      <c r="AT273" s="165"/>
      <c r="AU273" s="165"/>
      <c r="AV273" s="165"/>
      <c r="AW273" s="55"/>
      <c r="AX273" s="55"/>
      <c r="AY273" s="55"/>
      <c r="AZ273" s="55"/>
      <c r="BA273" s="55"/>
      <c r="BB273" s="55"/>
      <c r="BC273" s="55"/>
      <c r="BD273" s="171"/>
      <c r="BE273" s="171"/>
    </row>
    <row r="274" spans="16:57" ht="17.25" customHeight="1" x14ac:dyDescent="0.3">
      <c r="P274" s="553"/>
      <c r="Q274" s="34"/>
      <c r="R274" s="7"/>
      <c r="S274" s="7"/>
      <c r="T274" s="7"/>
      <c r="U274" s="7"/>
      <c r="V274" s="7"/>
      <c r="W274" s="7"/>
      <c r="X274" s="7"/>
      <c r="Y274" s="7"/>
      <c r="Z274" s="35"/>
      <c r="AA274" s="34"/>
      <c r="AB274" s="7"/>
      <c r="AC274" s="7"/>
      <c r="AD274" s="7"/>
      <c r="AE274" s="282"/>
      <c r="AF274" s="7"/>
      <c r="AG274" s="7"/>
      <c r="AH274" s="7"/>
      <c r="AI274" s="7"/>
      <c r="AJ274" s="7"/>
      <c r="AK274" s="7"/>
      <c r="AL274" s="7"/>
      <c r="AM274" s="35"/>
      <c r="AN274" s="234"/>
      <c r="AO274" s="234"/>
      <c r="AP274" s="234"/>
      <c r="AQ274" s="165"/>
      <c r="AR274" s="165"/>
      <c r="AS274" s="165"/>
      <c r="AT274" s="165"/>
      <c r="AU274" s="165"/>
      <c r="AV274" s="165"/>
      <c r="AW274" s="55"/>
      <c r="AX274" s="55"/>
      <c r="AY274" s="55"/>
      <c r="AZ274" s="55"/>
      <c r="BA274" s="55"/>
      <c r="BB274" s="55"/>
      <c r="BC274" s="55"/>
      <c r="BD274" s="171"/>
      <c r="BE274" s="171"/>
    </row>
    <row r="275" spans="16:57" ht="17.25" customHeight="1" x14ac:dyDescent="0.3">
      <c r="P275" s="553"/>
      <c r="Q275" s="34"/>
      <c r="R275" s="7"/>
      <c r="S275" s="7"/>
      <c r="T275" s="7"/>
      <c r="U275" s="7"/>
      <c r="V275" s="7"/>
      <c r="W275" s="7"/>
      <c r="X275" s="7"/>
      <c r="Y275" s="7"/>
      <c r="Z275" s="35"/>
      <c r="AA275" s="34"/>
      <c r="AB275" s="7"/>
      <c r="AC275" s="7"/>
      <c r="AD275" s="7"/>
      <c r="AE275" s="282"/>
      <c r="AF275" s="7"/>
      <c r="AG275" s="7"/>
      <c r="AH275" s="7"/>
      <c r="AI275" s="7"/>
      <c r="AJ275" s="7"/>
      <c r="AK275" s="7"/>
      <c r="AL275" s="7"/>
      <c r="AM275" s="35"/>
      <c r="AN275" s="234"/>
      <c r="AO275" s="234"/>
      <c r="AP275" s="234"/>
      <c r="AQ275" s="165"/>
      <c r="AR275" s="165"/>
      <c r="AS275" s="165"/>
      <c r="AT275" s="165"/>
      <c r="AU275" s="165"/>
      <c r="AV275" s="165"/>
      <c r="AW275" s="55"/>
      <c r="AX275" s="55"/>
      <c r="AY275" s="55"/>
      <c r="AZ275" s="55"/>
      <c r="BA275" s="55"/>
      <c r="BB275" s="55"/>
      <c r="BC275" s="55"/>
      <c r="BD275" s="171"/>
      <c r="BE275" s="171"/>
    </row>
    <row r="276" spans="16:57" ht="17.25" customHeight="1" x14ac:dyDescent="0.3">
      <c r="P276" s="553"/>
      <c r="Q276" s="34"/>
      <c r="R276" s="7"/>
      <c r="S276" s="7"/>
      <c r="T276" s="7"/>
      <c r="U276" s="7"/>
      <c r="V276" s="7"/>
      <c r="W276" s="7"/>
      <c r="X276" s="7"/>
      <c r="Y276" s="7"/>
      <c r="Z276" s="35"/>
      <c r="AA276" s="34"/>
      <c r="AB276" s="7"/>
      <c r="AC276" s="7"/>
      <c r="AD276" s="7"/>
      <c r="AE276" s="282"/>
      <c r="AF276" s="7"/>
      <c r="AG276" s="7"/>
      <c r="AH276" s="7"/>
      <c r="AI276" s="7"/>
      <c r="AJ276" s="7"/>
      <c r="AK276" s="7"/>
      <c r="AL276" s="7"/>
      <c r="AM276" s="35"/>
      <c r="AN276" s="234"/>
      <c r="AO276" s="234"/>
      <c r="AP276" s="234"/>
      <c r="AQ276" s="165"/>
      <c r="AR276" s="165"/>
      <c r="AS276" s="165"/>
      <c r="AT276" s="165"/>
      <c r="AU276" s="165"/>
      <c r="AV276" s="165"/>
      <c r="AW276" s="55"/>
      <c r="AX276" s="55"/>
      <c r="AY276" s="55"/>
      <c r="AZ276" s="55"/>
      <c r="BA276" s="55"/>
      <c r="BB276" s="55"/>
      <c r="BC276" s="55"/>
      <c r="BD276" s="171"/>
      <c r="BE276" s="171"/>
    </row>
    <row r="277" spans="16:57" ht="17.25" customHeight="1" x14ac:dyDescent="0.3">
      <c r="P277" s="553"/>
      <c r="Q277" s="34"/>
      <c r="R277" s="7"/>
      <c r="S277" s="7"/>
      <c r="T277" s="7"/>
      <c r="U277" s="7"/>
      <c r="V277" s="7"/>
      <c r="W277" s="7"/>
      <c r="X277" s="7"/>
      <c r="Y277" s="7"/>
      <c r="Z277" s="35"/>
      <c r="AA277" s="34"/>
      <c r="AB277" s="7"/>
      <c r="AC277" s="7"/>
      <c r="AD277" s="7"/>
      <c r="AE277" s="282"/>
      <c r="AF277" s="7"/>
      <c r="AG277" s="7"/>
      <c r="AH277" s="7"/>
      <c r="AI277" s="7"/>
      <c r="AJ277" s="7"/>
      <c r="AK277" s="7"/>
      <c r="AL277" s="7"/>
      <c r="AM277" s="35"/>
      <c r="AN277" s="234"/>
      <c r="AO277" s="234"/>
      <c r="AP277" s="234"/>
      <c r="AQ277" s="165"/>
      <c r="AR277" s="165"/>
      <c r="AS277" s="165"/>
      <c r="AT277" s="165"/>
      <c r="AU277" s="165"/>
      <c r="AV277" s="165"/>
      <c r="AW277" s="55"/>
      <c r="AX277" s="55"/>
      <c r="AY277" s="55"/>
      <c r="AZ277" s="55"/>
      <c r="BA277" s="55"/>
      <c r="BB277" s="55"/>
      <c r="BC277" s="55"/>
      <c r="BD277" s="171"/>
      <c r="BE277" s="171"/>
    </row>
    <row r="278" spans="16:57" ht="17.25" customHeight="1" x14ac:dyDescent="0.3">
      <c r="P278" s="553"/>
      <c r="Q278" s="34"/>
      <c r="R278" s="7"/>
      <c r="S278" s="7"/>
      <c r="T278" s="7"/>
      <c r="U278" s="7"/>
      <c r="V278" s="7"/>
      <c r="W278" s="7"/>
      <c r="X278" s="7"/>
      <c r="Y278" s="7"/>
      <c r="Z278" s="35"/>
      <c r="AA278" s="34"/>
      <c r="AB278" s="7"/>
      <c r="AC278" s="7"/>
      <c r="AD278" s="7"/>
      <c r="AE278" s="282"/>
      <c r="AF278" s="7"/>
      <c r="AG278" s="7"/>
      <c r="AH278" s="7"/>
      <c r="AI278" s="7"/>
      <c r="AJ278" s="7"/>
      <c r="AK278" s="7"/>
      <c r="AL278" s="7"/>
      <c r="AM278" s="35"/>
      <c r="AN278" s="234"/>
      <c r="AO278" s="234"/>
      <c r="AP278" s="234"/>
      <c r="AQ278" s="165"/>
      <c r="AR278" s="165"/>
      <c r="AS278" s="165"/>
      <c r="AT278" s="165"/>
      <c r="AU278" s="165"/>
      <c r="AV278" s="165"/>
      <c r="AW278" s="55"/>
      <c r="AX278" s="55"/>
      <c r="AY278" s="55"/>
      <c r="AZ278" s="55"/>
      <c r="BA278" s="55"/>
      <c r="BB278" s="55"/>
      <c r="BC278" s="55"/>
      <c r="BD278" s="171"/>
      <c r="BE278" s="171"/>
    </row>
    <row r="279" spans="16:57" ht="17.25" customHeight="1" thickBot="1" x14ac:dyDescent="0.35">
      <c r="P279" s="554"/>
      <c r="Q279" s="36"/>
      <c r="R279" s="27"/>
      <c r="S279" s="27"/>
      <c r="T279" s="27"/>
      <c r="U279" s="27"/>
      <c r="V279" s="27"/>
      <c r="W279" s="27"/>
      <c r="X279" s="27"/>
      <c r="Y279" s="27"/>
      <c r="Z279" s="37"/>
      <c r="AA279" s="36"/>
      <c r="AB279" s="27"/>
      <c r="AC279" s="27"/>
      <c r="AD279" s="27"/>
      <c r="AE279" s="348"/>
      <c r="AF279" s="27"/>
      <c r="AG279" s="27"/>
      <c r="AH279" s="27"/>
      <c r="AI279" s="27"/>
      <c r="AJ279" s="27"/>
      <c r="AK279" s="27"/>
      <c r="AL279" s="27"/>
      <c r="AM279" s="37"/>
      <c r="AN279" s="234"/>
      <c r="AO279" s="234"/>
      <c r="AP279" s="234"/>
      <c r="AQ279" s="165"/>
      <c r="AR279" s="165"/>
      <c r="AS279" s="165"/>
      <c r="AT279" s="165"/>
      <c r="AU279" s="165"/>
      <c r="AV279" s="165"/>
      <c r="AW279" s="55"/>
      <c r="AX279" s="55"/>
      <c r="AY279" s="55"/>
      <c r="AZ279" s="55"/>
      <c r="BA279" s="55"/>
      <c r="BB279" s="55"/>
      <c r="BC279" s="55"/>
      <c r="BD279" s="171"/>
      <c r="BE279" s="171"/>
    </row>
    <row r="280" spans="16:57" ht="17.25" customHeight="1" x14ac:dyDescent="0.3">
      <c r="P280" s="655" t="s">
        <v>73</v>
      </c>
      <c r="Q280" s="38"/>
      <c r="R280" s="25"/>
      <c r="S280" s="25"/>
      <c r="T280" s="25"/>
      <c r="U280" s="25"/>
      <c r="V280" s="25"/>
      <c r="W280" s="25"/>
      <c r="X280" s="25"/>
      <c r="Y280" s="25"/>
      <c r="Z280" s="39"/>
      <c r="AA280" s="38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39"/>
      <c r="AN280" s="234"/>
      <c r="AO280" s="234"/>
      <c r="AP280" s="234"/>
      <c r="AQ280" s="165"/>
      <c r="AR280" s="165"/>
      <c r="AS280" s="165"/>
      <c r="AT280" s="165"/>
      <c r="AU280" s="165"/>
      <c r="AV280" s="165"/>
      <c r="AW280" s="55"/>
      <c r="AX280" s="55"/>
      <c r="AY280" s="55"/>
      <c r="AZ280" s="55"/>
      <c r="BA280" s="55"/>
      <c r="BB280" s="55"/>
      <c r="BC280" s="55"/>
      <c r="BD280" s="171"/>
      <c r="BE280" s="171"/>
    </row>
    <row r="281" spans="16:57" ht="17.25" customHeight="1" x14ac:dyDescent="0.3">
      <c r="P281" s="656"/>
      <c r="Q281" s="34"/>
      <c r="R281" s="309" t="s">
        <v>97</v>
      </c>
      <c r="S281" s="7"/>
      <c r="T281" s="7"/>
      <c r="U281" s="7"/>
      <c r="V281" s="7"/>
      <c r="W281" s="7"/>
      <c r="X281" s="7"/>
      <c r="Y281" s="7"/>
      <c r="Z281" s="35"/>
      <c r="AA281" s="34"/>
      <c r="AB281" s="283" t="s">
        <v>79</v>
      </c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35"/>
      <c r="AN281" s="234"/>
      <c r="AO281" s="234"/>
      <c r="AP281" s="234"/>
      <c r="AQ281" s="165"/>
      <c r="AR281" s="165"/>
      <c r="AS281" s="165"/>
      <c r="AT281" s="165"/>
      <c r="AU281" s="165"/>
      <c r="AV281" s="165"/>
      <c r="AW281" s="55"/>
      <c r="AX281" s="55"/>
      <c r="AY281" s="55"/>
      <c r="AZ281" s="55"/>
      <c r="BA281" s="55"/>
      <c r="BB281" s="55"/>
      <c r="BC281" s="55"/>
      <c r="BD281" s="171"/>
      <c r="BE281" s="171"/>
    </row>
    <row r="282" spans="16:57" ht="17.25" customHeight="1" x14ac:dyDescent="0.3">
      <c r="P282" s="656"/>
      <c r="Q282" s="34"/>
      <c r="R282" s="7"/>
      <c r="S282" s="7"/>
      <c r="T282" s="7"/>
      <c r="U282" s="7"/>
      <c r="V282" s="7"/>
      <c r="W282" s="7"/>
      <c r="X282" s="7"/>
      <c r="Y282" s="7"/>
      <c r="Z282" s="35"/>
      <c r="AA282" s="34"/>
      <c r="AB282" s="283" t="s">
        <v>80</v>
      </c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35"/>
      <c r="AN282" s="234"/>
      <c r="AO282" s="234"/>
      <c r="AP282" s="234"/>
      <c r="AQ282" s="165"/>
      <c r="AR282" s="165"/>
      <c r="AS282" s="165"/>
      <c r="AT282" s="165"/>
      <c r="AU282" s="165"/>
      <c r="AV282" s="165"/>
      <c r="AW282" s="55"/>
      <c r="AX282" s="55"/>
      <c r="AY282" s="55"/>
      <c r="AZ282" s="55"/>
      <c r="BA282" s="55"/>
      <c r="BB282" s="55"/>
      <c r="BC282" s="55"/>
      <c r="BD282" s="171"/>
      <c r="BE282" s="171"/>
    </row>
    <row r="283" spans="16:57" ht="17.25" customHeight="1" x14ac:dyDescent="0.3">
      <c r="P283" s="656"/>
      <c r="Q283" s="34"/>
      <c r="R283" s="7"/>
      <c r="S283" s="7"/>
      <c r="T283" s="7"/>
      <c r="U283" s="7"/>
      <c r="V283" s="7"/>
      <c r="W283" s="7"/>
      <c r="X283" s="7"/>
      <c r="Y283" s="7"/>
      <c r="Z283" s="35"/>
      <c r="AA283" s="34"/>
      <c r="AB283" s="284" t="s">
        <v>61</v>
      </c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35"/>
      <c r="AN283" s="234"/>
      <c r="AO283" s="234"/>
      <c r="AP283" s="234"/>
      <c r="AQ283" s="165"/>
      <c r="AR283" s="165"/>
      <c r="AS283" s="165"/>
      <c r="AT283" s="165"/>
      <c r="AU283" s="165"/>
      <c r="AV283" s="165"/>
      <c r="AW283" s="55"/>
      <c r="AX283" s="55"/>
      <c r="AY283" s="55"/>
      <c r="AZ283" s="55"/>
      <c r="BA283" s="55"/>
      <c r="BB283" s="55"/>
      <c r="BC283" s="55"/>
      <c r="BD283" s="171"/>
      <c r="BE283" s="171"/>
    </row>
    <row r="284" spans="16:57" ht="17.25" customHeight="1" x14ac:dyDescent="0.3">
      <c r="P284" s="656"/>
      <c r="Q284" s="34"/>
      <c r="R284" s="7"/>
      <c r="S284" s="7"/>
      <c r="T284" s="7"/>
      <c r="U284" s="7"/>
      <c r="V284" s="7"/>
      <c r="W284" s="7"/>
      <c r="X284" s="7"/>
      <c r="Y284" s="7"/>
      <c r="Z284" s="35"/>
      <c r="AA284" s="34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35"/>
      <c r="AN284" s="234"/>
      <c r="AO284" s="234"/>
      <c r="AP284" s="234"/>
      <c r="AQ284" s="165"/>
      <c r="AR284" s="165"/>
      <c r="AS284" s="165"/>
      <c r="AT284" s="165"/>
      <c r="AU284" s="165"/>
      <c r="AV284" s="165"/>
      <c r="AW284" s="55"/>
      <c r="AX284" s="55"/>
      <c r="AY284" s="55"/>
      <c r="AZ284" s="55"/>
      <c r="BA284" s="55"/>
      <c r="BB284" s="55"/>
      <c r="BC284" s="55"/>
      <c r="BD284" s="171"/>
      <c r="BE284" s="171"/>
    </row>
    <row r="285" spans="16:57" ht="17.25" customHeight="1" x14ac:dyDescent="0.3">
      <c r="P285" s="656"/>
      <c r="Q285" s="34"/>
      <c r="R285" s="7"/>
      <c r="S285" s="7"/>
      <c r="T285" s="7"/>
      <c r="U285" s="7"/>
      <c r="V285" s="7"/>
      <c r="W285" s="7"/>
      <c r="X285" s="7"/>
      <c r="Y285" s="7"/>
      <c r="Z285" s="35"/>
      <c r="AA285" s="34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35"/>
      <c r="AN285" s="234"/>
      <c r="AO285" s="234"/>
      <c r="AP285" s="234"/>
      <c r="AQ285" s="165"/>
      <c r="AR285" s="165"/>
      <c r="AS285" s="165"/>
      <c r="AT285" s="165"/>
      <c r="AU285" s="165"/>
      <c r="AV285" s="165"/>
      <c r="AW285" s="55"/>
      <c r="AX285" s="55"/>
      <c r="AY285" s="55"/>
      <c r="AZ285" s="55"/>
      <c r="BA285" s="55"/>
      <c r="BB285" s="55"/>
      <c r="BC285" s="55"/>
      <c r="BD285" s="171"/>
      <c r="BE285" s="171"/>
    </row>
    <row r="286" spans="16:57" ht="17.25" customHeight="1" x14ac:dyDescent="0.3">
      <c r="P286" s="656"/>
      <c r="Q286" s="34"/>
      <c r="R286" s="7"/>
      <c r="S286" s="7"/>
      <c r="T286" s="7"/>
      <c r="U286" s="7"/>
      <c r="V286" s="7"/>
      <c r="W286" s="7"/>
      <c r="X286" s="7"/>
      <c r="Y286" s="7"/>
      <c r="Z286" s="35"/>
      <c r="AA286" s="34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35"/>
      <c r="AN286" s="234"/>
      <c r="AO286" s="234"/>
      <c r="AP286" s="234"/>
      <c r="AQ286" s="165"/>
      <c r="AR286" s="165"/>
      <c r="AS286" s="165"/>
      <c r="AT286" s="165"/>
      <c r="AU286" s="165"/>
      <c r="AV286" s="165"/>
      <c r="AW286" s="55"/>
      <c r="AX286" s="55"/>
      <c r="AY286" s="55"/>
      <c r="AZ286" s="55"/>
      <c r="BA286" s="55"/>
      <c r="BB286" s="55"/>
      <c r="BC286" s="55"/>
      <c r="BD286" s="171"/>
      <c r="BE286" s="171"/>
    </row>
    <row r="287" spans="16:57" ht="17.25" customHeight="1" x14ac:dyDescent="0.3">
      <c r="P287" s="656"/>
      <c r="Q287" s="34"/>
      <c r="R287" s="7"/>
      <c r="S287" s="7"/>
      <c r="T287" s="7"/>
      <c r="U287" s="7"/>
      <c r="V287" s="7"/>
      <c r="W287" s="7"/>
      <c r="X287" s="7"/>
      <c r="Y287" s="7"/>
      <c r="Z287" s="35"/>
      <c r="AA287" s="34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35"/>
      <c r="AN287" s="234"/>
      <c r="AO287" s="234"/>
      <c r="AP287" s="234"/>
      <c r="AQ287" s="165"/>
      <c r="AR287" s="165"/>
      <c r="AS287" s="165"/>
      <c r="AT287" s="165"/>
      <c r="AU287" s="165"/>
      <c r="AV287" s="165"/>
      <c r="AW287" s="55"/>
      <c r="AX287" s="55"/>
      <c r="AY287" s="55"/>
      <c r="AZ287" s="55"/>
      <c r="BA287" s="55"/>
      <c r="BB287" s="55"/>
      <c r="BC287" s="55"/>
      <c r="BD287" s="171"/>
      <c r="BE287" s="171"/>
    </row>
    <row r="288" spans="16:57" ht="17.25" customHeight="1" x14ac:dyDescent="0.3">
      <c r="P288" s="656"/>
      <c r="Q288" s="34"/>
      <c r="R288" s="7"/>
      <c r="S288" s="7"/>
      <c r="T288" s="7"/>
      <c r="U288" s="7"/>
      <c r="V288" s="7"/>
      <c r="W288" s="7"/>
      <c r="X288" s="7"/>
      <c r="Y288" s="7"/>
      <c r="Z288" s="35"/>
      <c r="AA288" s="34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35"/>
      <c r="AN288" s="234"/>
      <c r="AO288" s="234"/>
      <c r="AP288" s="234"/>
      <c r="AQ288" s="165"/>
      <c r="AR288" s="165"/>
      <c r="AS288" s="165"/>
      <c r="AT288" s="165"/>
      <c r="AU288" s="165"/>
      <c r="AV288" s="165"/>
      <c r="AW288" s="55"/>
      <c r="AX288" s="55"/>
      <c r="AY288" s="55"/>
      <c r="AZ288" s="55"/>
      <c r="BA288" s="55"/>
      <c r="BB288" s="55"/>
      <c r="BC288" s="55"/>
      <c r="BD288" s="171"/>
      <c r="BE288" s="171"/>
    </row>
    <row r="289" spans="16:57" ht="17.25" customHeight="1" x14ac:dyDescent="0.3">
      <c r="P289" s="656"/>
      <c r="Q289" s="34"/>
      <c r="R289" s="7"/>
      <c r="S289" s="7"/>
      <c r="T289" s="7"/>
      <c r="U289" s="7"/>
      <c r="V289" s="7"/>
      <c r="W289" s="7"/>
      <c r="X289" s="7"/>
      <c r="Y289" s="7"/>
      <c r="Z289" s="35"/>
      <c r="AA289" s="34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35"/>
      <c r="AN289" s="234"/>
      <c r="AO289" s="234"/>
      <c r="AP289" s="234"/>
      <c r="AQ289" s="165"/>
      <c r="AR289" s="165"/>
      <c r="AS289" s="165"/>
      <c r="AT289" s="165"/>
      <c r="AU289" s="165"/>
      <c r="AV289" s="165"/>
      <c r="AW289" s="55"/>
      <c r="AX289" s="55"/>
      <c r="AY289" s="55"/>
      <c r="AZ289" s="55"/>
      <c r="BA289" s="55"/>
      <c r="BB289" s="55"/>
      <c r="BC289" s="55"/>
      <c r="BD289" s="171"/>
      <c r="BE289" s="171"/>
    </row>
    <row r="290" spans="16:57" ht="17.25" customHeight="1" x14ac:dyDescent="0.3">
      <c r="P290" s="656"/>
      <c r="Q290" s="34"/>
      <c r="R290" s="7"/>
      <c r="S290" s="7"/>
      <c r="T290" s="7"/>
      <c r="U290" s="7"/>
      <c r="V290" s="7"/>
      <c r="W290" s="7"/>
      <c r="X290" s="7"/>
      <c r="Y290" s="7"/>
      <c r="Z290" s="35"/>
      <c r="AA290" s="34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35"/>
      <c r="AN290" s="234"/>
      <c r="AO290" s="234"/>
      <c r="AP290" s="234"/>
      <c r="AQ290" s="165"/>
      <c r="AR290" s="165"/>
      <c r="AS290" s="165"/>
      <c r="AT290" s="165"/>
      <c r="AU290" s="165"/>
      <c r="AV290" s="165"/>
      <c r="AW290" s="55"/>
      <c r="AX290" s="55"/>
      <c r="AY290" s="55"/>
      <c r="AZ290" s="55"/>
      <c r="BA290" s="55"/>
      <c r="BB290" s="55"/>
      <c r="BC290" s="55"/>
      <c r="BD290" s="171"/>
      <c r="BE290" s="171"/>
    </row>
    <row r="291" spans="16:57" ht="17.25" customHeight="1" x14ac:dyDescent="0.3">
      <c r="P291" s="656"/>
      <c r="Q291" s="34"/>
      <c r="R291" s="7"/>
      <c r="S291" s="7"/>
      <c r="T291" s="7"/>
      <c r="U291" s="7"/>
      <c r="V291" s="7"/>
      <c r="W291" s="7"/>
      <c r="X291" s="7"/>
      <c r="Y291" s="7"/>
      <c r="Z291" s="35"/>
      <c r="AA291" s="34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35"/>
      <c r="AN291" s="234"/>
      <c r="AO291" s="234"/>
      <c r="AP291" s="234"/>
      <c r="AQ291" s="165"/>
      <c r="AR291" s="165"/>
      <c r="AS291" s="165"/>
      <c r="AT291" s="165"/>
      <c r="AU291" s="165"/>
      <c r="AV291" s="165"/>
      <c r="AW291" s="55"/>
      <c r="AX291" s="55"/>
      <c r="AY291" s="55"/>
      <c r="AZ291" s="55"/>
      <c r="BA291" s="55"/>
      <c r="BB291" s="55"/>
      <c r="BC291" s="55"/>
      <c r="BD291" s="171"/>
      <c r="BE291" s="171"/>
    </row>
    <row r="292" spans="16:57" ht="17.25" customHeight="1" x14ac:dyDescent="0.3">
      <c r="P292" s="656"/>
      <c r="Q292" s="34"/>
      <c r="R292" s="7"/>
      <c r="S292" s="7"/>
      <c r="T292" s="7"/>
      <c r="U292" s="7"/>
      <c r="V292" s="7"/>
      <c r="W292" s="7"/>
      <c r="X292" s="7"/>
      <c r="Y292" s="7"/>
      <c r="Z292" s="35"/>
      <c r="AA292" s="34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35"/>
      <c r="AN292" s="234"/>
      <c r="AO292" s="234"/>
      <c r="AP292" s="234"/>
      <c r="AQ292" s="165"/>
      <c r="AR292" s="165"/>
      <c r="AS292" s="165"/>
      <c r="AT292" s="165"/>
      <c r="AU292" s="165"/>
      <c r="AV292" s="165"/>
      <c r="AW292" s="55"/>
      <c r="AX292" s="55"/>
      <c r="AY292" s="55"/>
      <c r="AZ292" s="55"/>
      <c r="BA292" s="55"/>
      <c r="BB292" s="55"/>
      <c r="BC292" s="55"/>
      <c r="BD292" s="171"/>
      <c r="BE292" s="171"/>
    </row>
    <row r="293" spans="16:57" ht="17.25" customHeight="1" x14ac:dyDescent="0.3">
      <c r="P293" s="656"/>
      <c r="Q293" s="34"/>
      <c r="R293" s="102"/>
      <c r="S293" s="7"/>
      <c r="T293" s="7"/>
      <c r="U293" s="7"/>
      <c r="V293" s="7"/>
      <c r="W293" s="7"/>
      <c r="X293" s="7"/>
      <c r="Y293" s="7"/>
      <c r="Z293" s="35"/>
      <c r="AA293" s="34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35"/>
      <c r="AN293" s="234"/>
      <c r="AO293" s="234"/>
      <c r="AP293" s="234"/>
      <c r="AQ293" s="165"/>
      <c r="AR293" s="165"/>
      <c r="AS293" s="165"/>
      <c r="AT293" s="165"/>
      <c r="AU293" s="165"/>
      <c r="AV293" s="165"/>
      <c r="AW293" s="55"/>
      <c r="AX293" s="55"/>
      <c r="AY293" s="55"/>
      <c r="AZ293" s="55"/>
      <c r="BA293" s="55"/>
      <c r="BB293" s="55"/>
      <c r="BC293" s="55"/>
      <c r="BD293" s="171"/>
      <c r="BE293" s="171"/>
    </row>
    <row r="294" spans="16:57" ht="17.25" customHeight="1" x14ac:dyDescent="0.3">
      <c r="P294" s="656"/>
      <c r="Q294" s="34"/>
      <c r="R294" s="7"/>
      <c r="S294" s="7"/>
      <c r="T294" s="7"/>
      <c r="U294" s="7"/>
      <c r="V294" s="7"/>
      <c r="W294" s="7"/>
      <c r="X294" s="7"/>
      <c r="Y294" s="7"/>
      <c r="Z294" s="35"/>
      <c r="AA294" s="34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35"/>
      <c r="AN294" s="234"/>
      <c r="AO294" s="234"/>
      <c r="AP294" s="234"/>
      <c r="AQ294" s="165"/>
      <c r="AR294" s="165"/>
      <c r="AS294" s="165"/>
      <c r="AT294" s="165"/>
      <c r="AU294" s="165"/>
      <c r="AV294" s="165"/>
      <c r="AW294" s="55"/>
      <c r="AX294" s="55"/>
      <c r="AY294" s="55"/>
      <c r="AZ294" s="55"/>
      <c r="BA294" s="55"/>
      <c r="BB294" s="55"/>
      <c r="BC294" s="55"/>
      <c r="BD294" s="171"/>
      <c r="BE294" s="171"/>
    </row>
    <row r="295" spans="16:57" ht="17.25" customHeight="1" x14ac:dyDescent="0.3">
      <c r="P295" s="656"/>
      <c r="Q295" s="34"/>
      <c r="R295" s="7"/>
      <c r="S295" s="7"/>
      <c r="T295" s="7"/>
      <c r="U295" s="7"/>
      <c r="V295" s="7"/>
      <c r="W295" s="7"/>
      <c r="X295" s="7"/>
      <c r="Y295" s="7"/>
      <c r="Z295" s="35"/>
      <c r="AA295" s="34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35"/>
      <c r="AN295" s="234"/>
      <c r="AO295" s="234"/>
      <c r="AP295" s="234"/>
      <c r="AQ295" s="165"/>
      <c r="AR295" s="165"/>
      <c r="AS295" s="165"/>
      <c r="AT295" s="165"/>
      <c r="AU295" s="165"/>
      <c r="AV295" s="165"/>
      <c r="AW295" s="55"/>
      <c r="AX295" s="55"/>
      <c r="AY295" s="55"/>
      <c r="AZ295" s="55"/>
      <c r="BA295" s="55"/>
      <c r="BB295" s="55"/>
      <c r="BC295" s="55"/>
      <c r="BD295" s="171"/>
      <c r="BE295" s="171"/>
    </row>
    <row r="296" spans="16:57" ht="17.25" customHeight="1" x14ac:dyDescent="0.3">
      <c r="P296" s="656"/>
      <c r="Q296" s="34"/>
      <c r="R296" s="7"/>
      <c r="S296" s="7"/>
      <c r="T296" s="7"/>
      <c r="U296" s="7"/>
      <c r="V296" s="7"/>
      <c r="W296" s="7"/>
      <c r="X296" s="7"/>
      <c r="Y296" s="7"/>
      <c r="Z296" s="35"/>
      <c r="AA296" s="34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35"/>
      <c r="AN296" s="234"/>
      <c r="AO296" s="234"/>
      <c r="AP296" s="234"/>
      <c r="AQ296" s="165"/>
      <c r="AR296" s="165"/>
      <c r="AS296" s="165"/>
      <c r="AT296" s="165"/>
      <c r="AU296" s="165"/>
      <c r="AV296" s="165"/>
      <c r="AW296" s="55"/>
      <c r="AX296" s="55"/>
      <c r="AY296" s="55"/>
      <c r="AZ296" s="55"/>
      <c r="BA296" s="55"/>
      <c r="BB296" s="55"/>
      <c r="BC296" s="55"/>
      <c r="BD296" s="171"/>
      <c r="BE296" s="171"/>
    </row>
    <row r="297" spans="16:57" ht="17.25" customHeight="1" x14ac:dyDescent="0.3">
      <c r="P297" s="656"/>
      <c r="Q297" s="34"/>
      <c r="R297" s="7"/>
      <c r="S297" s="7"/>
      <c r="T297" s="7"/>
      <c r="U297" s="7"/>
      <c r="V297" s="7"/>
      <c r="W297" s="7"/>
      <c r="X297" s="7"/>
      <c r="Y297" s="7"/>
      <c r="Z297" s="35"/>
      <c r="AA297" s="34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35"/>
      <c r="AN297" s="234"/>
      <c r="AO297" s="234"/>
      <c r="AP297" s="234"/>
      <c r="AQ297" s="165"/>
      <c r="AR297" s="165"/>
      <c r="AS297" s="165"/>
      <c r="AT297" s="165"/>
      <c r="AU297" s="165"/>
      <c r="AV297" s="165"/>
      <c r="AW297" s="55"/>
      <c r="AX297" s="55"/>
      <c r="AY297" s="55"/>
      <c r="AZ297" s="55"/>
      <c r="BA297" s="55"/>
      <c r="BB297" s="55"/>
      <c r="BC297" s="55"/>
      <c r="BD297" s="171"/>
      <c r="BE297" s="171"/>
    </row>
    <row r="298" spans="16:57" ht="17.25" customHeight="1" x14ac:dyDescent="0.3">
      <c r="P298" s="656"/>
      <c r="Q298" s="34"/>
      <c r="R298" s="7"/>
      <c r="S298" s="7"/>
      <c r="T298" s="7"/>
      <c r="U298" s="7"/>
      <c r="V298" s="7"/>
      <c r="W298" s="7"/>
      <c r="X298" s="7"/>
      <c r="Y298" s="7"/>
      <c r="Z298" s="35"/>
      <c r="AA298" s="34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35"/>
      <c r="AN298" s="234"/>
      <c r="AO298" s="234"/>
      <c r="AP298" s="234"/>
      <c r="AQ298" s="165"/>
      <c r="AR298" s="165"/>
      <c r="AS298" s="165"/>
      <c r="AT298" s="165"/>
      <c r="AU298" s="165"/>
      <c r="AV298" s="165"/>
      <c r="AW298" s="55"/>
      <c r="AX298" s="55"/>
      <c r="AY298" s="55"/>
      <c r="AZ298" s="55"/>
      <c r="BA298" s="55"/>
      <c r="BB298" s="55"/>
      <c r="BC298" s="55"/>
      <c r="BD298" s="171"/>
      <c r="BE298" s="171"/>
    </row>
    <row r="299" spans="16:57" ht="17.25" customHeight="1" x14ac:dyDescent="0.3">
      <c r="P299" s="656"/>
      <c r="Q299" s="34"/>
      <c r="R299" s="7"/>
      <c r="S299" s="7"/>
      <c r="T299" s="7"/>
      <c r="U299" s="7"/>
      <c r="V299" s="7"/>
      <c r="W299" s="7"/>
      <c r="X299" s="7"/>
      <c r="Y299" s="7"/>
      <c r="Z299" s="35"/>
      <c r="AA299" s="34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35"/>
      <c r="AN299" s="234"/>
      <c r="AO299" s="234"/>
      <c r="AP299" s="234"/>
      <c r="AQ299" s="165"/>
      <c r="AR299" s="165"/>
      <c r="AS299" s="165"/>
      <c r="AT299" s="165"/>
      <c r="AU299" s="165"/>
      <c r="AV299" s="165"/>
      <c r="AW299" s="55"/>
      <c r="AX299" s="55"/>
      <c r="AY299" s="55"/>
      <c r="AZ299" s="55"/>
      <c r="BA299" s="55"/>
      <c r="BB299" s="55"/>
      <c r="BC299" s="55"/>
      <c r="BD299" s="171"/>
      <c r="BE299" s="171"/>
    </row>
    <row r="300" spans="16:57" ht="17.25" customHeight="1" x14ac:dyDescent="0.3">
      <c r="P300" s="656"/>
      <c r="Q300" s="34"/>
      <c r="R300" s="7"/>
      <c r="S300" s="7"/>
      <c r="T300" s="7"/>
      <c r="U300" s="7"/>
      <c r="V300" s="7"/>
      <c r="W300" s="7"/>
      <c r="X300" s="7"/>
      <c r="Y300" s="7"/>
      <c r="Z300" s="35"/>
      <c r="AA300" s="34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35"/>
      <c r="AN300" s="234"/>
      <c r="AO300" s="234"/>
      <c r="AP300" s="234"/>
      <c r="AQ300" s="165"/>
      <c r="AR300" s="165"/>
      <c r="AS300" s="165"/>
      <c r="AT300" s="165"/>
      <c r="AU300" s="165"/>
      <c r="AV300" s="165"/>
      <c r="AW300" s="55"/>
      <c r="AX300" s="55"/>
      <c r="AY300" s="55"/>
      <c r="AZ300" s="55"/>
      <c r="BA300" s="55"/>
      <c r="BB300" s="55"/>
      <c r="BC300" s="55"/>
      <c r="BD300" s="171"/>
      <c r="BE300" s="171"/>
    </row>
    <row r="301" spans="16:57" ht="17.25" customHeight="1" x14ac:dyDescent="0.3">
      <c r="P301" s="656"/>
      <c r="Q301" s="34"/>
      <c r="R301" s="7"/>
      <c r="S301" s="7"/>
      <c r="T301" s="7"/>
      <c r="U301" s="7"/>
      <c r="V301" s="7"/>
      <c r="W301" s="7"/>
      <c r="X301" s="7"/>
      <c r="Y301" s="7"/>
      <c r="Z301" s="35"/>
      <c r="AA301" s="34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35"/>
      <c r="AN301" s="234"/>
      <c r="AO301" s="234"/>
      <c r="AP301" s="234"/>
      <c r="AQ301" s="165"/>
      <c r="AR301" s="165"/>
      <c r="AS301" s="165"/>
      <c r="AT301" s="165"/>
      <c r="AU301" s="165"/>
      <c r="AV301" s="165"/>
      <c r="AW301" s="55"/>
      <c r="AX301" s="55"/>
      <c r="AY301" s="55"/>
      <c r="AZ301" s="55"/>
      <c r="BA301" s="55"/>
      <c r="BB301" s="55"/>
      <c r="BC301" s="55"/>
      <c r="BD301" s="171"/>
      <c r="BE301" s="171"/>
    </row>
    <row r="302" spans="16:57" ht="17.25" customHeight="1" x14ac:dyDescent="0.3">
      <c r="P302" s="656"/>
      <c r="Q302" s="41"/>
      <c r="R302" s="29"/>
      <c r="S302" s="29"/>
      <c r="T302" s="29"/>
      <c r="U302" s="29"/>
      <c r="V302" s="29"/>
      <c r="W302" s="29"/>
      <c r="X302" s="29"/>
      <c r="Y302" s="29"/>
      <c r="Z302" s="40"/>
      <c r="AA302" s="41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40"/>
      <c r="AN302" s="234"/>
      <c r="AO302" s="234"/>
      <c r="AP302" s="234"/>
      <c r="AQ302" s="165"/>
      <c r="AR302" s="165"/>
      <c r="AS302" s="165"/>
      <c r="AT302" s="165"/>
      <c r="AU302" s="165"/>
      <c r="AV302" s="165"/>
      <c r="AW302" s="55"/>
      <c r="AX302" s="55"/>
      <c r="AY302" s="55"/>
      <c r="AZ302" s="55"/>
      <c r="BA302" s="55"/>
      <c r="BB302" s="55"/>
      <c r="BC302" s="55"/>
      <c r="BD302" s="171"/>
      <c r="BE302" s="171"/>
    </row>
    <row r="303" spans="16:57" ht="17.25" customHeight="1" x14ac:dyDescent="0.3">
      <c r="P303" s="656"/>
      <c r="Q303" s="34"/>
      <c r="R303" s="7"/>
      <c r="S303" s="7"/>
      <c r="T303" s="7"/>
      <c r="U303" s="7"/>
      <c r="V303" s="7"/>
      <c r="W303" s="7"/>
      <c r="X303" s="7"/>
      <c r="Y303" s="7"/>
      <c r="Z303" s="35"/>
      <c r="AA303" s="34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35"/>
      <c r="AN303" s="234"/>
      <c r="AO303" s="234"/>
      <c r="AP303" s="234"/>
      <c r="AQ303" s="165"/>
      <c r="AR303" s="165"/>
      <c r="AS303" s="165"/>
      <c r="AT303" s="165"/>
      <c r="AU303" s="165"/>
      <c r="AV303" s="165"/>
      <c r="AW303" s="55"/>
      <c r="AX303" s="55"/>
      <c r="AY303" s="55"/>
      <c r="AZ303" s="55"/>
      <c r="BA303" s="55"/>
      <c r="BB303" s="55"/>
      <c r="BC303" s="55"/>
      <c r="BD303" s="171"/>
      <c r="BE303" s="171"/>
    </row>
    <row r="304" spans="16:57" ht="17.25" customHeight="1" x14ac:dyDescent="0.3">
      <c r="P304" s="656"/>
      <c r="Q304" s="34"/>
      <c r="R304" s="7"/>
      <c r="S304" s="7"/>
      <c r="T304" s="7"/>
      <c r="U304" s="7"/>
      <c r="V304" s="7"/>
      <c r="W304" s="7"/>
      <c r="X304" s="7"/>
      <c r="Y304" s="7"/>
      <c r="Z304" s="35"/>
      <c r="AA304" s="34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35"/>
      <c r="AN304" s="234"/>
      <c r="AO304" s="234"/>
      <c r="AP304" s="234"/>
      <c r="AQ304" s="165"/>
      <c r="AR304" s="165"/>
      <c r="AS304" s="165"/>
      <c r="AT304" s="165"/>
      <c r="AU304" s="165"/>
      <c r="AV304" s="165"/>
      <c r="AW304" s="55"/>
      <c r="AX304" s="55"/>
      <c r="AY304" s="55"/>
      <c r="AZ304" s="55"/>
      <c r="BA304" s="55"/>
      <c r="BB304" s="55"/>
      <c r="BC304" s="55"/>
      <c r="BD304" s="171"/>
      <c r="BE304" s="171"/>
    </row>
    <row r="305" spans="16:57" ht="17.25" customHeight="1" x14ac:dyDescent="0.3">
      <c r="P305" s="374"/>
      <c r="Q305" s="34"/>
      <c r="R305" s="7"/>
      <c r="S305" s="7"/>
      <c r="T305" s="7"/>
      <c r="U305" s="7"/>
      <c r="V305" s="7"/>
      <c r="W305" s="7"/>
      <c r="X305" s="7"/>
      <c r="Y305" s="7"/>
      <c r="Z305" s="35"/>
      <c r="AA305" s="34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35"/>
      <c r="AN305" s="234"/>
      <c r="AO305" s="234"/>
      <c r="AP305" s="234"/>
      <c r="AQ305" s="165"/>
      <c r="AR305" s="165"/>
      <c r="AS305" s="165"/>
      <c r="AT305" s="165"/>
      <c r="AU305" s="165"/>
      <c r="AV305" s="165"/>
      <c r="AW305" s="55"/>
      <c r="AX305" s="55"/>
      <c r="AY305" s="55"/>
      <c r="AZ305" s="55"/>
      <c r="BA305" s="55"/>
      <c r="BB305" s="55"/>
      <c r="BC305" s="55"/>
      <c r="BD305" s="171"/>
      <c r="BE305" s="171"/>
    </row>
    <row r="306" spans="16:57" ht="17.25" customHeight="1" x14ac:dyDescent="0.3">
      <c r="P306" s="374"/>
      <c r="Q306" s="34"/>
      <c r="R306" s="7"/>
      <c r="S306" s="7"/>
      <c r="T306" s="7"/>
      <c r="U306" s="7"/>
      <c r="V306" s="7"/>
      <c r="W306" s="7"/>
      <c r="X306" s="7"/>
      <c r="Y306" s="7"/>
      <c r="Z306" s="35"/>
      <c r="AA306" s="34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35"/>
      <c r="AN306" s="234"/>
      <c r="AO306" s="234"/>
      <c r="AP306" s="234"/>
      <c r="AQ306" s="165"/>
      <c r="AR306" s="165"/>
      <c r="AS306" s="165"/>
      <c r="AT306" s="165"/>
      <c r="AU306" s="165"/>
      <c r="AV306" s="165"/>
      <c r="AW306" s="55"/>
      <c r="AX306" s="55"/>
      <c r="AY306" s="55"/>
      <c r="AZ306" s="55"/>
      <c r="BA306" s="55"/>
      <c r="BB306" s="55"/>
      <c r="BC306" s="55"/>
      <c r="BD306" s="171"/>
      <c r="BE306" s="171"/>
    </row>
    <row r="307" spans="16:57" ht="17.25" customHeight="1" x14ac:dyDescent="0.3">
      <c r="P307" s="374"/>
      <c r="Q307" s="34"/>
      <c r="R307" s="7"/>
      <c r="S307" s="7"/>
      <c r="T307" s="7"/>
      <c r="U307" s="7"/>
      <c r="V307" s="7"/>
      <c r="W307" s="7"/>
      <c r="X307" s="7"/>
      <c r="Y307" s="7"/>
      <c r="Z307" s="35"/>
      <c r="AA307" s="34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35"/>
      <c r="AN307" s="234"/>
      <c r="AO307" s="234"/>
      <c r="AP307" s="234"/>
      <c r="AQ307" s="165"/>
      <c r="AR307" s="165"/>
      <c r="AS307" s="165"/>
      <c r="AT307" s="165"/>
      <c r="AU307" s="165"/>
      <c r="AV307" s="165"/>
      <c r="AW307" s="55"/>
      <c r="AX307" s="55"/>
      <c r="AY307" s="55"/>
      <c r="AZ307" s="55"/>
      <c r="BA307" s="55"/>
      <c r="BB307" s="55"/>
      <c r="BC307" s="55"/>
      <c r="BD307" s="171"/>
      <c r="BE307" s="171"/>
    </row>
    <row r="308" spans="16:57" ht="17.25" customHeight="1" x14ac:dyDescent="0.3">
      <c r="P308" s="374"/>
      <c r="Q308" s="34"/>
      <c r="R308" s="7"/>
      <c r="S308" s="7"/>
      <c r="T308" s="7"/>
      <c r="U308" s="7"/>
      <c r="V308" s="7"/>
      <c r="W308" s="7"/>
      <c r="X308" s="7"/>
      <c r="Y308" s="7"/>
      <c r="Z308" s="35"/>
      <c r="AA308" s="34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35"/>
      <c r="AN308" s="234"/>
      <c r="AO308" s="234"/>
      <c r="AP308" s="234"/>
      <c r="AQ308" s="165"/>
      <c r="AR308" s="165"/>
      <c r="AS308" s="165"/>
      <c r="AT308" s="165"/>
      <c r="AU308" s="165"/>
      <c r="AV308" s="165"/>
      <c r="AW308" s="55"/>
      <c r="AX308" s="55"/>
      <c r="AY308" s="55"/>
      <c r="AZ308" s="55"/>
      <c r="BA308" s="55"/>
      <c r="BB308" s="55"/>
      <c r="BC308" s="55"/>
      <c r="BD308" s="171"/>
      <c r="BE308" s="171"/>
    </row>
    <row r="309" spans="16:57" ht="17.25" customHeight="1" x14ac:dyDescent="0.3">
      <c r="P309" s="374"/>
      <c r="Q309" s="34"/>
      <c r="R309" s="7"/>
      <c r="S309" s="7"/>
      <c r="T309" s="7"/>
      <c r="U309" s="7"/>
      <c r="V309" s="7"/>
      <c r="W309" s="7"/>
      <c r="X309" s="7"/>
      <c r="Y309" s="7"/>
      <c r="Z309" s="35"/>
      <c r="AA309" s="34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35"/>
      <c r="AN309" s="234"/>
      <c r="AO309" s="234"/>
      <c r="AP309" s="234"/>
      <c r="AQ309" s="165"/>
      <c r="AR309" s="165"/>
      <c r="AS309" s="165"/>
      <c r="AT309" s="165"/>
      <c r="AU309" s="165"/>
      <c r="AV309" s="165"/>
      <c r="AW309" s="55"/>
      <c r="AX309" s="55"/>
      <c r="AY309" s="55"/>
      <c r="AZ309" s="55"/>
      <c r="BA309" s="55"/>
      <c r="BB309" s="55"/>
      <c r="BC309" s="55"/>
      <c r="BD309" s="171"/>
      <c r="BE309" s="171"/>
    </row>
    <row r="310" spans="16:57" ht="17.25" customHeight="1" x14ac:dyDescent="0.3">
      <c r="P310" s="374"/>
      <c r="Q310" s="34"/>
      <c r="R310" s="7"/>
      <c r="S310" s="7"/>
      <c r="T310" s="7"/>
      <c r="U310" s="7"/>
      <c r="V310" s="7"/>
      <c r="W310" s="7"/>
      <c r="X310" s="7"/>
      <c r="Y310" s="7"/>
      <c r="Z310" s="35"/>
      <c r="AA310" s="34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35"/>
      <c r="AN310" s="234"/>
      <c r="AO310" s="234"/>
      <c r="AP310" s="234"/>
      <c r="AQ310" s="165"/>
      <c r="AR310" s="165"/>
      <c r="AS310" s="165"/>
      <c r="AT310" s="165"/>
      <c r="AU310" s="165"/>
      <c r="AV310" s="165"/>
      <c r="AW310" s="55"/>
      <c r="AX310" s="55"/>
      <c r="AY310" s="55"/>
      <c r="AZ310" s="55"/>
      <c r="BA310" s="55"/>
      <c r="BB310" s="55"/>
      <c r="BC310" s="55"/>
      <c r="BD310" s="171"/>
      <c r="BE310" s="171"/>
    </row>
    <row r="311" spans="16:57" ht="17.25" customHeight="1" x14ac:dyDescent="0.3">
      <c r="P311" s="374"/>
      <c r="Q311" s="34"/>
      <c r="R311" s="7"/>
      <c r="S311" s="7"/>
      <c r="T311" s="7"/>
      <c r="U311" s="7"/>
      <c r="V311" s="7"/>
      <c r="W311" s="7"/>
      <c r="X311" s="7"/>
      <c r="Y311" s="7"/>
      <c r="Z311" s="35"/>
      <c r="AA311" s="34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35"/>
      <c r="AN311" s="234"/>
      <c r="AO311" s="234"/>
      <c r="AP311" s="234"/>
      <c r="AQ311" s="165"/>
      <c r="AR311" s="165"/>
      <c r="AS311" s="165"/>
      <c r="AT311" s="165"/>
      <c r="AU311" s="165"/>
      <c r="AV311" s="165"/>
      <c r="AW311" s="55"/>
      <c r="AX311" s="55"/>
      <c r="AY311" s="55"/>
      <c r="AZ311" s="55"/>
      <c r="BA311" s="55"/>
      <c r="BB311" s="55"/>
      <c r="BC311" s="55"/>
      <c r="BD311" s="171"/>
      <c r="BE311" s="171"/>
    </row>
    <row r="312" spans="16:57" ht="17.25" customHeight="1" thickBot="1" x14ac:dyDescent="0.35">
      <c r="P312" s="375"/>
      <c r="Q312" s="36"/>
      <c r="R312" s="27"/>
      <c r="S312" s="27"/>
      <c r="T312" s="27"/>
      <c r="U312" s="27"/>
      <c r="V312" s="27"/>
      <c r="W312" s="27"/>
      <c r="X312" s="27"/>
      <c r="Y312" s="27"/>
      <c r="Z312" s="37"/>
      <c r="AA312" s="36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37"/>
      <c r="AN312" s="234"/>
      <c r="AO312" s="234"/>
      <c r="AP312" s="234"/>
      <c r="AQ312" s="165"/>
      <c r="AR312" s="165"/>
      <c r="AS312" s="165"/>
      <c r="AT312" s="165"/>
      <c r="AU312" s="165"/>
      <c r="AV312" s="165"/>
      <c r="AW312" s="55"/>
      <c r="AX312" s="55"/>
      <c r="AY312" s="55"/>
      <c r="AZ312" s="55"/>
      <c r="BA312" s="55"/>
      <c r="BB312" s="55"/>
      <c r="BC312" s="55"/>
      <c r="BD312" s="171"/>
      <c r="BE312" s="171"/>
    </row>
    <row r="313" spans="16:57" ht="17.25" customHeight="1" x14ac:dyDescent="0.3">
      <c r="P313" s="555" t="s">
        <v>72</v>
      </c>
      <c r="Q313" s="38"/>
      <c r="R313" s="25"/>
      <c r="S313" s="25"/>
      <c r="T313" s="25"/>
      <c r="U313" s="25"/>
      <c r="V313" s="25"/>
      <c r="W313" s="25"/>
      <c r="X313" s="25"/>
      <c r="Y313" s="25"/>
      <c r="Z313" s="39"/>
      <c r="AA313" s="38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39"/>
      <c r="AN313" s="234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  <c r="BA313" s="55"/>
      <c r="BB313" s="55"/>
      <c r="BC313" s="55"/>
      <c r="BD313" s="171"/>
      <c r="BE313" s="171"/>
    </row>
    <row r="314" spans="16:57" ht="17.25" customHeight="1" x14ac:dyDescent="0.3">
      <c r="P314" s="553"/>
      <c r="Q314" s="34"/>
      <c r="R314" s="309" t="s">
        <v>97</v>
      </c>
      <c r="S314" s="7"/>
      <c r="T314" s="7"/>
      <c r="U314" s="7"/>
      <c r="V314" s="7"/>
      <c r="W314" s="7"/>
      <c r="X314" s="7"/>
      <c r="Y314" s="7"/>
      <c r="Z314" s="35"/>
      <c r="AA314" s="34"/>
      <c r="AB314" s="283" t="s">
        <v>56</v>
      </c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8"/>
      <c r="AN314" s="234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  <c r="BA314" s="55"/>
      <c r="BB314" s="55"/>
      <c r="BC314" s="55"/>
      <c r="BD314" s="171"/>
      <c r="BE314" s="171"/>
    </row>
    <row r="315" spans="16:57" ht="17.25" customHeight="1" x14ac:dyDescent="0.3">
      <c r="P315" s="553"/>
      <c r="Q315" s="34"/>
      <c r="R315" s="7"/>
      <c r="S315" s="7"/>
      <c r="T315" s="7"/>
      <c r="U315" s="7"/>
      <c r="V315" s="7"/>
      <c r="W315" s="7"/>
      <c r="X315" s="7"/>
      <c r="Y315" s="7"/>
      <c r="Z315" s="35"/>
      <c r="AA315" s="34"/>
      <c r="AB315" s="283"/>
      <c r="AC315" s="7"/>
      <c r="AD315" s="7"/>
      <c r="AE315" s="282"/>
      <c r="AF315" s="7"/>
      <c r="AG315" s="7"/>
      <c r="AH315" s="7"/>
      <c r="AI315" s="7"/>
      <c r="AJ315" s="7"/>
      <c r="AK315" s="7"/>
      <c r="AL315" s="7"/>
      <c r="AM315" s="35"/>
      <c r="AN315" s="234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  <c r="BA315" s="55"/>
      <c r="BB315" s="55"/>
      <c r="BC315" s="55"/>
      <c r="BD315" s="171"/>
      <c r="BE315" s="171"/>
    </row>
    <row r="316" spans="16:57" ht="17.25" customHeight="1" x14ac:dyDescent="0.3">
      <c r="P316" s="553"/>
      <c r="Q316" s="34"/>
      <c r="R316" s="7"/>
      <c r="S316" s="7"/>
      <c r="T316" s="7"/>
      <c r="U316" s="7"/>
      <c r="V316" s="7"/>
      <c r="W316" s="7"/>
      <c r="X316" s="7"/>
      <c r="Y316" s="7"/>
      <c r="Z316" s="35"/>
      <c r="AA316" s="34"/>
      <c r="AB316" s="283"/>
      <c r="AC316" s="7"/>
      <c r="AD316" s="7"/>
      <c r="AE316" s="282"/>
      <c r="AF316" s="7"/>
      <c r="AG316" s="7"/>
      <c r="AH316" s="7"/>
      <c r="AI316" s="7"/>
      <c r="AJ316" s="7"/>
      <c r="AK316" s="7"/>
      <c r="AL316" s="7"/>
      <c r="AM316" s="35"/>
      <c r="AN316" s="234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  <c r="BA316" s="55"/>
      <c r="BB316" s="55"/>
      <c r="BC316" s="55"/>
      <c r="BD316" s="171"/>
      <c r="BE316" s="171"/>
    </row>
    <row r="317" spans="16:57" ht="17.25" customHeight="1" x14ac:dyDescent="0.3">
      <c r="P317" s="553"/>
      <c r="Q317" s="34"/>
      <c r="R317" s="7"/>
      <c r="S317" s="7"/>
      <c r="T317" s="7"/>
      <c r="U317" s="7"/>
      <c r="V317" s="7"/>
      <c r="W317" s="7"/>
      <c r="X317" s="7"/>
      <c r="Y317" s="7"/>
      <c r="Z317" s="35"/>
      <c r="AA317" s="34"/>
      <c r="AB317" s="7"/>
      <c r="AC317" s="7"/>
      <c r="AD317" s="7"/>
      <c r="AE317" s="67"/>
      <c r="AF317" s="67"/>
      <c r="AG317" s="67"/>
      <c r="AH317" s="67"/>
      <c r="AI317" s="67"/>
      <c r="AJ317" s="67"/>
      <c r="AK317" s="67"/>
      <c r="AL317" s="67"/>
      <c r="AM317" s="68"/>
      <c r="AN317" s="234"/>
      <c r="AO317" s="55"/>
      <c r="AP317" s="55"/>
      <c r="AQ317" s="55"/>
      <c r="AR317" s="55"/>
      <c r="AS317" s="55"/>
      <c r="AT317" s="55"/>
      <c r="AU317" s="55"/>
      <c r="AV317" s="55"/>
      <c r="AW317" s="55"/>
      <c r="AX317" s="55"/>
      <c r="AY317" s="55"/>
      <c r="AZ317" s="55"/>
      <c r="BA317" s="55"/>
      <c r="BB317" s="55"/>
      <c r="BC317" s="55"/>
      <c r="BD317" s="55"/>
      <c r="BE317" s="55"/>
    </row>
    <row r="318" spans="16:57" ht="17.25" customHeight="1" x14ac:dyDescent="0.3">
      <c r="P318" s="553"/>
      <c r="Q318" s="34"/>
      <c r="R318" s="7"/>
      <c r="S318" s="7"/>
      <c r="T318" s="7"/>
      <c r="U318" s="7"/>
      <c r="V318" s="7"/>
      <c r="W318" s="7"/>
      <c r="X318" s="7"/>
      <c r="Y318" s="7"/>
      <c r="Z318" s="35"/>
      <c r="AA318" s="34"/>
      <c r="AB318" s="7"/>
      <c r="AC318" s="7"/>
      <c r="AD318" s="7"/>
      <c r="AE318" s="282"/>
      <c r="AF318" s="7"/>
      <c r="AG318" s="7"/>
      <c r="AH318" s="7"/>
      <c r="AI318" s="7"/>
      <c r="AJ318" s="7"/>
      <c r="AK318" s="7"/>
      <c r="AL318" s="7"/>
      <c r="AM318" s="35"/>
      <c r="AN318" s="234"/>
      <c r="AO318" s="55"/>
      <c r="AP318" s="55"/>
      <c r="AQ318" s="55"/>
      <c r="AR318" s="55"/>
      <c r="AS318" s="55"/>
      <c r="AT318" s="55"/>
      <c r="AU318" s="55"/>
      <c r="AV318" s="55"/>
      <c r="AW318" s="55"/>
      <c r="AX318" s="55"/>
      <c r="AY318" s="55"/>
      <c r="AZ318" s="55"/>
      <c r="BA318" s="55"/>
      <c r="BB318" s="55"/>
      <c r="BC318" s="55"/>
      <c r="BD318" s="55"/>
      <c r="BE318" s="55"/>
    </row>
    <row r="319" spans="16:57" ht="17.25" customHeight="1" x14ac:dyDescent="0.3">
      <c r="P319" s="553"/>
      <c r="Q319" s="41"/>
      <c r="R319" s="29"/>
      <c r="S319" s="29"/>
      <c r="T319" s="29"/>
      <c r="U319" s="29"/>
      <c r="V319" s="29"/>
      <c r="W319" s="29"/>
      <c r="X319" s="29"/>
      <c r="Y319" s="29"/>
      <c r="Z319" s="40"/>
      <c r="AA319" s="41"/>
      <c r="AB319" s="29"/>
      <c r="AC319" s="7"/>
      <c r="AD319" s="29"/>
      <c r="AE319" s="282"/>
      <c r="AF319" s="29"/>
      <c r="AG319" s="7"/>
      <c r="AH319" s="29"/>
      <c r="AI319" s="7"/>
      <c r="AJ319" s="29"/>
      <c r="AK319" s="7"/>
      <c r="AL319" s="7"/>
      <c r="AM319" s="40"/>
      <c r="AN319" s="234"/>
      <c r="AO319" s="55"/>
      <c r="AP319" s="55"/>
      <c r="AQ319" s="55"/>
      <c r="AR319" s="55"/>
      <c r="AS319" s="55"/>
      <c r="AT319" s="55"/>
      <c r="AU319" s="55"/>
      <c r="AV319" s="55"/>
      <c r="AW319" s="55"/>
      <c r="AX319" s="55"/>
      <c r="AY319" s="55"/>
      <c r="AZ319" s="55"/>
      <c r="BA319" s="55"/>
      <c r="BB319" s="55"/>
      <c r="BC319" s="55"/>
      <c r="BD319" s="55"/>
      <c r="BE319" s="55"/>
    </row>
    <row r="320" spans="16:57" ht="17.25" customHeight="1" x14ac:dyDescent="0.3">
      <c r="P320" s="553"/>
      <c r="Q320" s="34"/>
      <c r="R320" s="7"/>
      <c r="S320" s="7"/>
      <c r="T320" s="7"/>
      <c r="U320" s="7"/>
      <c r="V320" s="7"/>
      <c r="W320" s="7"/>
      <c r="X320" s="7"/>
      <c r="Y320" s="7"/>
      <c r="Z320" s="35"/>
      <c r="AA320" s="34"/>
      <c r="AB320" s="7"/>
      <c r="AC320" s="7"/>
      <c r="AD320" s="7"/>
      <c r="AE320" s="282"/>
      <c r="AF320" s="7"/>
      <c r="AG320" s="7"/>
      <c r="AH320" s="7"/>
      <c r="AI320" s="7"/>
      <c r="AJ320" s="7"/>
      <c r="AK320" s="7"/>
      <c r="AL320" s="7"/>
      <c r="AM320" s="35"/>
      <c r="AN320" s="234"/>
      <c r="AO320" s="55"/>
      <c r="AP320" s="55"/>
      <c r="AQ320" s="55"/>
      <c r="AR320" s="55"/>
      <c r="AS320" s="55"/>
      <c r="AT320" s="55"/>
      <c r="AU320" s="55"/>
      <c r="AV320" s="55"/>
      <c r="AW320" s="55"/>
      <c r="AX320" s="55"/>
      <c r="AY320" s="55"/>
      <c r="AZ320" s="55"/>
      <c r="BA320" s="55"/>
      <c r="BB320" s="55"/>
      <c r="BC320" s="55"/>
      <c r="BD320" s="55"/>
      <c r="BE320" s="55"/>
    </row>
    <row r="321" spans="1:57" ht="17.25" customHeight="1" x14ac:dyDescent="0.3">
      <c r="P321" s="553"/>
      <c r="Q321" s="34"/>
      <c r="R321" s="7"/>
      <c r="S321" s="7"/>
      <c r="T321" s="7"/>
      <c r="U321" s="7"/>
      <c r="V321" s="7"/>
      <c r="W321" s="7"/>
      <c r="X321" s="7"/>
      <c r="Y321" s="7"/>
      <c r="Z321" s="35"/>
      <c r="AA321" s="34"/>
      <c r="AB321" s="7"/>
      <c r="AC321" s="7"/>
      <c r="AD321" s="7"/>
      <c r="AE321" s="282"/>
      <c r="AF321" s="7"/>
      <c r="AG321" s="7"/>
      <c r="AH321" s="7"/>
      <c r="AI321" s="7"/>
      <c r="AJ321" s="7"/>
      <c r="AK321" s="7"/>
      <c r="AL321" s="7"/>
      <c r="AM321" s="35"/>
      <c r="AN321" s="234"/>
      <c r="AO321" s="55"/>
      <c r="AP321" s="55"/>
      <c r="AQ321" s="55"/>
      <c r="AR321" s="55"/>
      <c r="AS321" s="55"/>
      <c r="AT321" s="55"/>
      <c r="AU321" s="55"/>
      <c r="AV321" s="55"/>
      <c r="AW321" s="55"/>
      <c r="AX321" s="55"/>
      <c r="AY321" s="55"/>
      <c r="AZ321" s="55"/>
      <c r="BA321" s="55"/>
      <c r="BB321" s="55"/>
      <c r="BC321" s="55"/>
      <c r="BD321" s="55"/>
      <c r="BE321" s="55"/>
    </row>
    <row r="322" spans="1:57" ht="17.25" customHeight="1" x14ac:dyDescent="0.3">
      <c r="P322" s="553"/>
      <c r="Q322" s="34"/>
      <c r="R322" s="7"/>
      <c r="S322" s="7"/>
      <c r="T322" s="7"/>
      <c r="U322" s="7"/>
      <c r="V322" s="7"/>
      <c r="W322" s="7"/>
      <c r="X322" s="7"/>
      <c r="Y322" s="7"/>
      <c r="Z322" s="35"/>
      <c r="AA322" s="34"/>
      <c r="AB322" s="7"/>
      <c r="AC322" s="7"/>
      <c r="AD322" s="7"/>
      <c r="AE322" s="282"/>
      <c r="AF322" s="7"/>
      <c r="AG322" s="7"/>
      <c r="AH322" s="7"/>
      <c r="AI322" s="7"/>
      <c r="AJ322" s="7"/>
      <c r="AK322" s="7"/>
      <c r="AL322" s="7"/>
      <c r="AM322" s="35"/>
      <c r="AN322" s="234"/>
      <c r="AO322" s="55"/>
      <c r="AP322" s="55"/>
      <c r="AQ322" s="55"/>
      <c r="AR322" s="55"/>
      <c r="AS322" s="55"/>
      <c r="AT322" s="55"/>
      <c r="AU322" s="55"/>
      <c r="AV322" s="55"/>
      <c r="AW322" s="55"/>
      <c r="AX322" s="55"/>
      <c r="AY322" s="55"/>
      <c r="AZ322" s="55"/>
      <c r="BA322" s="55"/>
      <c r="BB322" s="55"/>
      <c r="BC322" s="55"/>
      <c r="BD322" s="55"/>
      <c r="BE322" s="55"/>
    </row>
    <row r="323" spans="1:57" ht="17.25" customHeight="1" x14ac:dyDescent="0.3">
      <c r="P323" s="553"/>
      <c r="Q323" s="34"/>
      <c r="R323" s="7"/>
      <c r="S323" s="7"/>
      <c r="T323" s="7"/>
      <c r="U323" s="7"/>
      <c r="V323" s="7"/>
      <c r="W323" s="7"/>
      <c r="X323" s="7"/>
      <c r="Y323" s="7"/>
      <c r="Z323" s="35"/>
      <c r="AA323" s="34"/>
      <c r="AB323" s="7"/>
      <c r="AC323" s="7"/>
      <c r="AD323" s="7"/>
      <c r="AE323" s="282"/>
      <c r="AF323" s="7"/>
      <c r="AG323" s="7"/>
      <c r="AH323" s="7"/>
      <c r="AI323" s="7"/>
      <c r="AJ323" s="7"/>
      <c r="AK323" s="7"/>
      <c r="AL323" s="7"/>
      <c r="AM323" s="35"/>
      <c r="AN323" s="234"/>
      <c r="AO323" s="55"/>
      <c r="AP323" s="55"/>
      <c r="AQ323" s="55"/>
      <c r="AR323" s="55"/>
      <c r="AS323" s="55"/>
      <c r="AT323" s="55"/>
      <c r="AU323" s="55"/>
      <c r="AV323" s="55"/>
      <c r="AW323" s="55"/>
      <c r="AX323" s="55"/>
      <c r="AY323" s="55"/>
      <c r="AZ323" s="55"/>
      <c r="BA323" s="55"/>
      <c r="BB323" s="55"/>
      <c r="BC323" s="55"/>
      <c r="BD323" s="55"/>
      <c r="BE323" s="55"/>
    </row>
    <row r="324" spans="1:57" ht="17.25" customHeight="1" x14ac:dyDescent="0.3">
      <c r="P324" s="553"/>
      <c r="Q324" s="34"/>
      <c r="R324" s="102"/>
      <c r="S324" s="7"/>
      <c r="T324" s="7"/>
      <c r="U324" s="7"/>
      <c r="V324" s="7"/>
      <c r="W324" s="7"/>
      <c r="X324" s="7"/>
      <c r="Y324" s="7"/>
      <c r="Z324" s="35"/>
      <c r="AA324" s="34"/>
      <c r="AB324" s="7"/>
      <c r="AC324" s="7"/>
      <c r="AD324" s="7"/>
      <c r="AE324" s="282"/>
      <c r="AF324" s="7"/>
      <c r="AG324" s="7"/>
      <c r="AH324" s="7"/>
      <c r="AI324" s="7"/>
      <c r="AJ324" s="7"/>
      <c r="AK324" s="7"/>
      <c r="AL324" s="7"/>
      <c r="AM324" s="35"/>
      <c r="AN324" s="234"/>
      <c r="AO324" s="55"/>
      <c r="AP324" s="55"/>
      <c r="AQ324" s="55"/>
      <c r="AR324" s="55"/>
      <c r="AS324" s="55"/>
      <c r="AT324" s="55"/>
      <c r="AU324" s="55"/>
      <c r="AV324" s="55"/>
      <c r="AW324" s="55"/>
      <c r="AX324" s="55"/>
      <c r="AY324" s="55"/>
      <c r="AZ324" s="55"/>
      <c r="BA324" s="55"/>
      <c r="BB324" s="55"/>
      <c r="BC324" s="55"/>
      <c r="BD324" s="55"/>
      <c r="BE324" s="55"/>
    </row>
    <row r="325" spans="1:57" ht="17.25" customHeight="1" x14ac:dyDescent="0.3">
      <c r="P325" s="553"/>
      <c r="Q325" s="34"/>
      <c r="R325" s="7"/>
      <c r="S325" s="7"/>
      <c r="T325" s="7"/>
      <c r="U325" s="7"/>
      <c r="V325" s="7"/>
      <c r="W325" s="7"/>
      <c r="X325" s="7"/>
      <c r="Y325" s="7"/>
      <c r="Z325" s="35"/>
      <c r="AA325" s="34"/>
      <c r="AB325" s="7"/>
      <c r="AC325" s="7"/>
      <c r="AD325" s="7"/>
      <c r="AE325" s="282"/>
      <c r="AF325" s="7"/>
      <c r="AG325" s="7"/>
      <c r="AH325" s="7"/>
      <c r="AI325" s="7"/>
      <c r="AJ325" s="7"/>
      <c r="AK325" s="7"/>
      <c r="AL325" s="7"/>
      <c r="AM325" s="35"/>
      <c r="AN325" s="234"/>
      <c r="AO325" s="55"/>
      <c r="AP325" s="55"/>
      <c r="AQ325" s="55"/>
      <c r="AR325" s="55"/>
      <c r="AS325" s="55"/>
      <c r="AT325" s="55"/>
      <c r="AU325" s="55"/>
      <c r="AV325" s="55"/>
      <c r="AW325" s="55"/>
      <c r="AX325" s="55"/>
      <c r="AY325" s="55"/>
      <c r="AZ325" s="55"/>
      <c r="BA325" s="55"/>
      <c r="BB325" s="55"/>
      <c r="BC325" s="55"/>
      <c r="BD325" s="55"/>
      <c r="BE325" s="55"/>
    </row>
    <row r="326" spans="1:57" ht="17.25" customHeight="1" thickBot="1" x14ac:dyDescent="0.35">
      <c r="P326" s="553"/>
      <c r="Q326" s="41"/>
      <c r="R326" s="29"/>
      <c r="S326" s="29"/>
      <c r="T326" s="29"/>
      <c r="U326" s="29"/>
      <c r="V326" s="29"/>
      <c r="W326" s="29"/>
      <c r="X326" s="29"/>
      <c r="Y326" s="29"/>
      <c r="Z326" s="40"/>
      <c r="AA326" s="41"/>
      <c r="AB326" s="7"/>
      <c r="AC326" s="7"/>
      <c r="AD326" s="7"/>
      <c r="AE326" s="282"/>
      <c r="AF326" s="7"/>
      <c r="AG326" s="7"/>
      <c r="AH326" s="7"/>
      <c r="AI326" s="7"/>
      <c r="AJ326" s="7"/>
      <c r="AK326" s="7"/>
      <c r="AL326" s="7"/>
      <c r="AM326" s="35"/>
      <c r="AN326" s="234"/>
      <c r="AO326" s="55"/>
      <c r="AP326" s="55"/>
      <c r="AQ326" s="55"/>
      <c r="AR326" s="55"/>
      <c r="AS326" s="55"/>
      <c r="AT326" s="55"/>
      <c r="AU326" s="55"/>
      <c r="AV326" s="55"/>
      <c r="AW326" s="55"/>
      <c r="AX326" s="55"/>
      <c r="AY326" s="55"/>
      <c r="AZ326" s="55"/>
      <c r="BA326" s="55"/>
      <c r="BB326" s="55"/>
      <c r="BC326" s="55"/>
      <c r="BD326" s="55"/>
      <c r="BE326" s="55"/>
    </row>
    <row r="327" spans="1:57" ht="17.25" customHeight="1" thickBot="1" x14ac:dyDescent="0.35">
      <c r="P327" s="553"/>
      <c r="Q327" s="34"/>
      <c r="R327" s="7"/>
      <c r="S327" s="7"/>
      <c r="T327" s="7"/>
      <c r="U327" s="7"/>
      <c r="V327" s="7"/>
      <c r="W327" s="7"/>
      <c r="X327" s="7"/>
      <c r="Y327" s="7"/>
      <c r="Z327" s="35"/>
      <c r="AA327" s="34"/>
      <c r="AB327" s="681" t="s">
        <v>127</v>
      </c>
      <c r="AC327" s="682"/>
      <c r="AD327" s="682"/>
      <c r="AE327" s="682"/>
      <c r="AF327" s="682"/>
      <c r="AG327" s="682"/>
      <c r="AH327" s="682"/>
      <c r="AI327" s="682"/>
      <c r="AJ327" s="683"/>
      <c r="AK327" s="7"/>
      <c r="AL327" s="7"/>
      <c r="AM327" s="35"/>
      <c r="AN327" s="234"/>
      <c r="AO327" s="55"/>
      <c r="AP327" s="55"/>
      <c r="AQ327" s="55"/>
      <c r="AR327" s="55"/>
      <c r="AS327" s="55"/>
      <c r="AT327" s="55"/>
      <c r="AU327" s="55"/>
      <c r="AV327" s="55"/>
      <c r="AW327" s="55"/>
      <c r="AX327" s="55"/>
      <c r="AY327" s="55"/>
      <c r="AZ327" s="55"/>
      <c r="BA327" s="55"/>
      <c r="BB327" s="55"/>
      <c r="BC327" s="55"/>
      <c r="BD327" s="55"/>
      <c r="BE327" s="55"/>
    </row>
    <row r="328" spans="1:57" ht="17.25" customHeight="1" x14ac:dyDescent="0.3">
      <c r="P328" s="553"/>
      <c r="Q328" s="34"/>
      <c r="R328" s="7"/>
      <c r="S328" s="7"/>
      <c r="T328" s="7"/>
      <c r="U328" s="7"/>
      <c r="V328" s="7"/>
      <c r="W328" s="7"/>
      <c r="X328" s="7"/>
      <c r="Y328" s="7"/>
      <c r="Z328" s="35"/>
      <c r="AA328" s="34"/>
      <c r="AB328" s="669" t="s">
        <v>34</v>
      </c>
      <c r="AC328" s="670"/>
      <c r="AD328" s="671"/>
      <c r="AE328" s="523" t="s">
        <v>107</v>
      </c>
      <c r="AF328" s="524"/>
      <c r="AG328" s="524"/>
      <c r="AH328" s="524"/>
      <c r="AI328" s="524"/>
      <c r="AJ328" s="525"/>
      <c r="AK328" s="7"/>
      <c r="AL328" s="7"/>
      <c r="AM328" s="40"/>
      <c r="AN328" s="234"/>
      <c r="AO328" s="55"/>
      <c r="AP328" s="55"/>
      <c r="AQ328" s="55"/>
      <c r="AR328" s="55"/>
      <c r="AS328" s="55"/>
      <c r="AT328" s="55"/>
      <c r="AU328" s="55"/>
      <c r="AV328" s="55"/>
      <c r="AW328" s="55"/>
      <c r="AX328" s="55"/>
      <c r="AY328" s="55"/>
      <c r="AZ328" s="55"/>
      <c r="BA328" s="55"/>
      <c r="BB328" s="55"/>
      <c r="BC328" s="55"/>
      <c r="BD328" s="55"/>
      <c r="BE328" s="55"/>
    </row>
    <row r="329" spans="1:57" ht="17.25" customHeight="1" x14ac:dyDescent="0.3">
      <c r="P329" s="553"/>
      <c r="Q329" s="34"/>
      <c r="R329" s="7"/>
      <c r="S329" s="7"/>
      <c r="T329" s="7"/>
      <c r="U329" s="7"/>
      <c r="V329" s="7"/>
      <c r="W329" s="7"/>
      <c r="X329" s="7"/>
      <c r="Y329" s="7"/>
      <c r="Z329" s="35"/>
      <c r="AA329" s="34"/>
      <c r="AB329" s="672"/>
      <c r="AC329" s="673"/>
      <c r="AD329" s="674"/>
      <c r="AE329" s="411">
        <v>1</v>
      </c>
      <c r="AF329" s="411">
        <v>2</v>
      </c>
      <c r="AG329" s="411">
        <v>3</v>
      </c>
      <c r="AH329" s="411">
        <v>4</v>
      </c>
      <c r="AI329" s="411">
        <v>5</v>
      </c>
      <c r="AJ329" s="412">
        <v>6</v>
      </c>
      <c r="AK329" s="7"/>
      <c r="AL329" s="7"/>
      <c r="AM329" s="35"/>
      <c r="AN329" s="234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  <c r="BA329" s="55"/>
      <c r="BB329" s="55"/>
      <c r="BC329" s="55"/>
      <c r="BD329" s="55"/>
      <c r="BE329" s="55"/>
    </row>
    <row r="330" spans="1:57" ht="17.25" customHeight="1" x14ac:dyDescent="0.3">
      <c r="P330" s="553"/>
      <c r="Q330" s="34"/>
      <c r="R330" s="7"/>
      <c r="S330" s="7"/>
      <c r="T330" s="7"/>
      <c r="U330" s="7"/>
      <c r="V330" s="7"/>
      <c r="W330" s="7"/>
      <c r="X330" s="7"/>
      <c r="Y330" s="7"/>
      <c r="Z330" s="35"/>
      <c r="AA330" s="34"/>
      <c r="AB330" s="526" t="str">
        <f>IF(OR(ISBLANK($P$3)), "", ($P$3))</f>
        <v>Control</v>
      </c>
      <c r="AC330" s="527"/>
      <c r="AD330" s="528"/>
      <c r="AE330" s="390"/>
      <c r="AF330" s="391"/>
      <c r="AG330" s="390"/>
      <c r="AH330" s="390"/>
      <c r="AI330" s="390"/>
      <c r="AJ330" s="392"/>
      <c r="AK330" s="7"/>
      <c r="AL330" s="7"/>
      <c r="AM330" s="35"/>
      <c r="AN330" s="234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  <c r="BA330" s="55"/>
      <c r="BB330" s="55"/>
      <c r="BC330" s="55"/>
      <c r="BD330" s="55"/>
      <c r="BE330" s="55"/>
    </row>
    <row r="331" spans="1:57" ht="17.25" customHeight="1" x14ac:dyDescent="0.3">
      <c r="P331" s="553"/>
      <c r="Q331" s="34"/>
      <c r="R331" s="7"/>
      <c r="S331" s="7"/>
      <c r="T331" s="7"/>
      <c r="U331" s="7"/>
      <c r="V331" s="7"/>
      <c r="W331" s="7"/>
      <c r="X331" s="7"/>
      <c r="Y331" s="7"/>
      <c r="Z331" s="35"/>
      <c r="AA331" s="34"/>
      <c r="AB331" s="663" t="str">
        <f>IF(OR(ISBLANK($P$4)), "", ($P$4))</f>
        <v>Experiment Group 1</v>
      </c>
      <c r="AC331" s="664"/>
      <c r="AD331" s="665"/>
      <c r="AE331" s="393"/>
      <c r="AF331" s="394"/>
      <c r="AG331" s="393"/>
      <c r="AH331" s="393"/>
      <c r="AI331" s="393"/>
      <c r="AJ331" s="395"/>
      <c r="AK331" s="29"/>
      <c r="AL331" s="7"/>
      <c r="AM331" s="35"/>
      <c r="AN331" s="234"/>
      <c r="AO331" s="55"/>
      <c r="AP331" s="55"/>
      <c r="AQ331" s="55"/>
      <c r="AR331" s="55"/>
      <c r="AS331" s="55"/>
      <c r="AT331" s="55"/>
      <c r="AU331" s="55"/>
      <c r="AV331" s="55"/>
      <c r="AW331" s="55"/>
      <c r="AX331" s="55"/>
      <c r="AY331" s="55"/>
      <c r="AZ331" s="55"/>
      <c r="BA331" s="55"/>
      <c r="BB331" s="55"/>
      <c r="BC331" s="55"/>
      <c r="BD331" s="55"/>
      <c r="BE331" s="55"/>
    </row>
    <row r="332" spans="1:57" ht="17.25" customHeight="1" thickBot="1" x14ac:dyDescent="0.35">
      <c r="A332" s="449" t="s">
        <v>104</v>
      </c>
      <c r="B332" s="450"/>
      <c r="C332" s="450"/>
      <c r="D332" s="450"/>
      <c r="E332" s="450"/>
      <c r="F332" s="450"/>
      <c r="G332" s="450"/>
      <c r="H332" s="450"/>
      <c r="I332" s="450"/>
      <c r="J332" s="451"/>
      <c r="K332" s="452"/>
      <c r="L332" s="454"/>
      <c r="P332" s="553"/>
      <c r="Q332" s="34"/>
      <c r="R332" s="7"/>
      <c r="S332" s="7"/>
      <c r="T332" s="7"/>
      <c r="U332" s="7"/>
      <c r="V332" s="7"/>
      <c r="W332" s="7"/>
      <c r="X332" s="7"/>
      <c r="Y332" s="7"/>
      <c r="Z332" s="35"/>
      <c r="AA332" s="34"/>
      <c r="AB332" s="666" t="str">
        <f>IF(OR(ISBLANK($P$5)), "", ($P$5))</f>
        <v>Experiment Group 2</v>
      </c>
      <c r="AC332" s="667"/>
      <c r="AD332" s="668"/>
      <c r="AE332" s="396"/>
      <c r="AF332" s="396"/>
      <c r="AG332" s="396"/>
      <c r="AH332" s="396"/>
      <c r="AI332" s="396"/>
      <c r="AJ332" s="397"/>
      <c r="AK332" s="7"/>
      <c r="AL332" s="7"/>
      <c r="AM332" s="35"/>
      <c r="AN332" s="407"/>
      <c r="AO332" s="416" t="s">
        <v>126</v>
      </c>
      <c r="AP332" s="55"/>
      <c r="AQ332" s="55"/>
      <c r="AR332" s="55"/>
      <c r="AS332" s="55"/>
      <c r="AT332" s="171"/>
      <c r="AU332" s="171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</row>
    <row r="333" spans="1:57" ht="17.25" customHeight="1" thickBot="1" x14ac:dyDescent="0.35">
      <c r="A333" s="529" t="s">
        <v>102</v>
      </c>
      <c r="B333" s="530"/>
      <c r="C333" s="479" t="s">
        <v>84</v>
      </c>
      <c r="D333" s="479"/>
      <c r="E333" s="479"/>
      <c r="F333" s="479"/>
      <c r="G333" s="427"/>
      <c r="H333" s="427"/>
      <c r="I333" s="427"/>
      <c r="J333" s="427"/>
      <c r="K333" s="427"/>
      <c r="L333" s="453"/>
      <c r="P333" s="553"/>
      <c r="Q333" s="41"/>
      <c r="R333" s="29"/>
      <c r="S333" s="29"/>
      <c r="T333" s="29"/>
      <c r="U333" s="29"/>
      <c r="V333" s="29"/>
      <c r="W333" s="29"/>
      <c r="X333" s="29"/>
      <c r="Y333" s="29"/>
      <c r="Z333" s="40"/>
      <c r="AA333" s="41"/>
      <c r="AB333" s="678" t="str">
        <f>IF(OR(ISBLANK($P$6)), "", ($P$6))</f>
        <v>Experiment Group 3</v>
      </c>
      <c r="AC333" s="679"/>
      <c r="AD333" s="680"/>
      <c r="AE333" s="398"/>
      <c r="AF333" s="399"/>
      <c r="AG333" s="398"/>
      <c r="AH333" s="398"/>
      <c r="AI333" s="398"/>
      <c r="AJ333" s="400"/>
      <c r="AK333" s="401"/>
      <c r="AL333" s="7"/>
      <c r="AM333" s="35"/>
      <c r="AN333" s="407"/>
      <c r="AO333" s="404" t="s">
        <v>110</v>
      </c>
      <c r="AP333" s="55"/>
      <c r="AQ333" s="55"/>
      <c r="AR333" s="55"/>
      <c r="AS333" s="55"/>
      <c r="AT333" s="171"/>
      <c r="AU333" s="171"/>
      <c r="AV333" s="165"/>
      <c r="AW333" s="55"/>
      <c r="AX333" s="55"/>
      <c r="AY333" s="55"/>
      <c r="AZ333" s="55"/>
      <c r="BA333" s="55"/>
      <c r="BB333" s="421"/>
      <c r="BC333" s="55"/>
      <c r="BD333" s="171"/>
      <c r="BE333" s="171"/>
    </row>
    <row r="334" spans="1:57" ht="17.25" customHeight="1" thickBot="1" x14ac:dyDescent="0.35">
      <c r="A334" s="531"/>
      <c r="B334" s="532"/>
      <c r="C334" s="434" t="s">
        <v>103</v>
      </c>
      <c r="D334" s="434"/>
      <c r="E334" s="434"/>
      <c r="F334" s="435"/>
      <c r="G334" s="569" t="str">
        <f>IF(OR(ISBLANK($P$4)),"",$P$4)</f>
        <v>Experiment Group 1</v>
      </c>
      <c r="H334" s="570"/>
      <c r="I334" s="571" t="str">
        <f>IF(OR(ISBLANK($P$5)),"",$P$5)</f>
        <v>Experiment Group 2</v>
      </c>
      <c r="J334" s="572"/>
      <c r="K334" s="536" t="str">
        <f>IF(OR(ISBLANK($P$6)),"",$P$6)</f>
        <v>Experiment Group 3</v>
      </c>
      <c r="L334" s="537"/>
      <c r="P334" s="553"/>
      <c r="Q334" s="34"/>
      <c r="R334" s="7"/>
      <c r="S334" s="7"/>
      <c r="T334" s="7"/>
      <c r="U334" s="7"/>
      <c r="V334" s="7"/>
      <c r="W334" s="7"/>
      <c r="X334" s="7"/>
      <c r="Y334" s="7"/>
      <c r="Z334" s="35"/>
      <c r="AA334" s="34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35"/>
      <c r="AN334" s="407"/>
      <c r="AO334" s="418" t="s">
        <v>112</v>
      </c>
      <c r="AP334" s="55"/>
      <c r="AQ334" s="55"/>
      <c r="AR334" s="55"/>
      <c r="AS334" s="55"/>
      <c r="AT334" s="171"/>
      <c r="AU334" s="171"/>
      <c r="AV334" s="165"/>
      <c r="AW334" s="55"/>
      <c r="AX334" s="55"/>
      <c r="AY334" s="55"/>
      <c r="AZ334" s="55"/>
      <c r="BA334" s="55"/>
      <c r="BB334" s="55"/>
      <c r="BC334" s="55"/>
      <c r="BD334" s="171"/>
      <c r="BE334" s="171"/>
    </row>
    <row r="335" spans="1:57" ht="17.25" customHeight="1" thickBot="1" x14ac:dyDescent="0.4">
      <c r="A335" s="473" t="str">
        <f>$P$1</f>
        <v>Independent (X) Variable (units)</v>
      </c>
      <c r="B335" s="474"/>
      <c r="C335" s="533"/>
      <c r="D335" s="436" t="str">
        <f>IF(OR(ISBLANK($P$3)), "", ($P$3))</f>
        <v>Control</v>
      </c>
      <c r="E335" s="437"/>
      <c r="F335" s="438"/>
      <c r="G335" s="445" t="e">
        <f>_xlfn.CHISQ.TEST($AE$331:$AJ$331,$AE$330:$AJ$330)</f>
        <v>#DIV/0!</v>
      </c>
      <c r="H335" s="446"/>
      <c r="I335" s="432" t="e">
        <f>_xlfn.CHISQ.TEST($AE$332:$AJ$332,$AE$330:$AJ$330)</f>
        <v>#DIV/0!</v>
      </c>
      <c r="J335" s="433"/>
      <c r="K335" s="430" t="e">
        <f>_xlfn.CHISQ.TEST($AE$333:$AJ$333,$AE$330:$AJ$330)</f>
        <v>#DIV/0!</v>
      </c>
      <c r="L335" s="431"/>
      <c r="P335" s="553"/>
      <c r="Q335" s="34"/>
      <c r="R335" s="7"/>
      <c r="S335" s="7"/>
      <c r="T335" s="7"/>
      <c r="U335" s="7"/>
      <c r="V335" s="7"/>
      <c r="W335" s="7"/>
      <c r="X335" s="7"/>
      <c r="Y335" s="7"/>
      <c r="Z335" s="35"/>
      <c r="AA335" s="34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35"/>
      <c r="AN335" s="407"/>
      <c r="AO335" s="418" t="s">
        <v>125</v>
      </c>
      <c r="AP335" s="55"/>
      <c r="AQ335" s="55"/>
      <c r="AR335" s="55"/>
      <c r="AS335" s="55"/>
      <c r="AT335" s="171"/>
      <c r="AU335" s="171"/>
      <c r="AV335" s="165"/>
      <c r="AW335" s="55"/>
      <c r="AX335" s="55"/>
      <c r="AY335" s="55"/>
      <c r="AZ335" s="55"/>
      <c r="BA335" s="55"/>
      <c r="BB335" s="55"/>
      <c r="BC335" s="55"/>
      <c r="BD335" s="171"/>
      <c r="BE335" s="171"/>
    </row>
    <row r="336" spans="1:57" ht="17.25" customHeight="1" thickBot="1" x14ac:dyDescent="0.35">
      <c r="A336" s="475"/>
      <c r="B336" s="476"/>
      <c r="C336" s="534"/>
      <c r="D336" s="439" t="str">
        <f>IF(OR(ISBLANK($P$4)), "", ($P$4))</f>
        <v>Experiment Group 1</v>
      </c>
      <c r="E336" s="440"/>
      <c r="F336" s="441"/>
      <c r="G336" s="408"/>
      <c r="H336" s="406"/>
      <c r="I336" s="447" t="e">
        <f>_xlfn.CHISQ.TEST($AE$332:$AJ$332,$AE$331:$AJ$331)</f>
        <v>#DIV/0!</v>
      </c>
      <c r="J336" s="448"/>
      <c r="K336" s="428" t="e">
        <f>_xlfn.CHISQ.TEST($AE$333:$AJ$333,$AE$331:$AJ$331)</f>
        <v>#DIV/0!</v>
      </c>
      <c r="L336" s="429"/>
      <c r="P336" s="553"/>
      <c r="Q336" s="34"/>
      <c r="R336" s="7"/>
      <c r="S336" s="7"/>
      <c r="T336" s="7"/>
      <c r="U336" s="7"/>
      <c r="V336" s="7"/>
      <c r="W336" s="7"/>
      <c r="X336" s="7"/>
      <c r="Y336" s="7"/>
      <c r="Z336" s="35"/>
      <c r="AA336" s="34"/>
      <c r="AB336" s="675" t="s">
        <v>105</v>
      </c>
      <c r="AC336" s="676"/>
      <c r="AD336" s="676"/>
      <c r="AE336" s="676"/>
      <c r="AF336" s="676"/>
      <c r="AG336" s="676"/>
      <c r="AH336" s="676"/>
      <c r="AI336" s="676"/>
      <c r="AJ336" s="677"/>
      <c r="AK336" s="7"/>
      <c r="AL336" s="7"/>
      <c r="AM336" s="35"/>
      <c r="AN336" s="407"/>
      <c r="AO336" s="417" t="s">
        <v>111</v>
      </c>
      <c r="AP336" s="55"/>
      <c r="AQ336" s="55"/>
      <c r="AR336" s="55"/>
      <c r="AS336" s="55"/>
      <c r="AT336" s="171"/>
      <c r="AU336" s="171"/>
      <c r="AV336" s="165"/>
      <c r="AW336" s="55"/>
      <c r="AX336" s="55"/>
      <c r="AY336" s="55"/>
      <c r="AZ336" s="55"/>
      <c r="BA336" s="55"/>
      <c r="BB336" s="55"/>
      <c r="BC336" s="55"/>
      <c r="BD336" s="171"/>
      <c r="BE336" s="171"/>
    </row>
    <row r="337" spans="1:57" ht="17.25" customHeight="1" thickBot="1" x14ac:dyDescent="0.35">
      <c r="A337" s="477"/>
      <c r="B337" s="478"/>
      <c r="C337" s="535"/>
      <c r="D337" s="442" t="str">
        <f>IF(OR(ISBLANK($P$5)), "", ($P$5))</f>
        <v>Experiment Group 2</v>
      </c>
      <c r="E337" s="443"/>
      <c r="F337" s="444"/>
      <c r="G337" s="409"/>
      <c r="H337" s="405"/>
      <c r="I337" s="402"/>
      <c r="J337" s="403"/>
      <c r="K337" s="425" t="e">
        <f>_xlfn.CHISQ.TEST($AE$333:$AJ$333,$AE$332:$AJ$332)</f>
        <v>#DIV/0!</v>
      </c>
      <c r="L337" s="426"/>
      <c r="P337" s="553"/>
      <c r="Q337" s="34"/>
      <c r="R337" s="7"/>
      <c r="S337" s="7"/>
      <c r="T337" s="7"/>
      <c r="U337" s="7"/>
      <c r="V337" s="7"/>
      <c r="W337" s="7"/>
      <c r="X337" s="7"/>
      <c r="Y337" s="7"/>
      <c r="Z337" s="35"/>
      <c r="AA337" s="34"/>
      <c r="AB337" s="669" t="s">
        <v>34</v>
      </c>
      <c r="AC337" s="670"/>
      <c r="AD337" s="671"/>
      <c r="AE337" s="455" t="s">
        <v>108</v>
      </c>
      <c r="AF337" s="456"/>
      <c r="AG337" s="456"/>
      <c r="AH337" s="456"/>
      <c r="AI337" s="456"/>
      <c r="AJ337" s="457"/>
      <c r="AK337" s="7"/>
      <c r="AL337" s="7"/>
      <c r="AM337" s="35"/>
      <c r="AN337" s="407"/>
      <c r="AO337" s="470" t="s">
        <v>113</v>
      </c>
      <c r="AP337" s="55"/>
      <c r="AQ337" s="55"/>
      <c r="AR337" s="55"/>
      <c r="AS337" s="55"/>
      <c r="AT337" s="171"/>
      <c r="AU337" s="171"/>
      <c r="AV337" s="165"/>
      <c r="AW337" s="55"/>
      <c r="AX337" s="55"/>
      <c r="AY337" s="55"/>
      <c r="AZ337" s="55"/>
      <c r="BA337" s="55"/>
      <c r="BB337" s="55"/>
      <c r="BC337" s="55"/>
      <c r="BD337" s="171"/>
      <c r="BE337" s="171"/>
    </row>
    <row r="338" spans="1:57" ht="17.25" customHeight="1" x14ac:dyDescent="0.3">
      <c r="P338" s="302"/>
      <c r="Q338" s="34"/>
      <c r="R338" s="7"/>
      <c r="S338" s="7"/>
      <c r="T338" s="7"/>
      <c r="U338" s="7"/>
      <c r="V338" s="7"/>
      <c r="W338" s="7"/>
      <c r="X338" s="7"/>
      <c r="Y338" s="7"/>
      <c r="Z338" s="35"/>
      <c r="AA338" s="34"/>
      <c r="AB338" s="672"/>
      <c r="AC338" s="673"/>
      <c r="AD338" s="674"/>
      <c r="AE338" s="411">
        <v>1</v>
      </c>
      <c r="AF338" s="411">
        <v>2</v>
      </c>
      <c r="AG338" s="411">
        <v>3</v>
      </c>
      <c r="AH338" s="411">
        <v>4</v>
      </c>
      <c r="AI338" s="411">
        <v>5</v>
      </c>
      <c r="AJ338" s="412">
        <v>6</v>
      </c>
      <c r="AK338" s="7"/>
      <c r="AL338" s="7"/>
      <c r="AM338" s="35"/>
      <c r="AN338" s="407"/>
      <c r="AO338" s="417" t="s">
        <v>114</v>
      </c>
      <c r="AP338" s="55"/>
      <c r="AQ338" s="55"/>
      <c r="AR338" s="55"/>
      <c r="AS338" s="55"/>
      <c r="AT338" s="171"/>
      <c r="AU338" s="171"/>
      <c r="AV338" s="165"/>
      <c r="AW338" s="55"/>
      <c r="AX338" s="55"/>
      <c r="AY338" s="55"/>
      <c r="AZ338" s="55"/>
      <c r="BA338" s="55"/>
      <c r="BB338" s="55"/>
      <c r="BC338" s="55"/>
      <c r="BD338" s="171"/>
      <c r="BE338" s="171"/>
    </row>
    <row r="339" spans="1:57" ht="17.25" customHeight="1" thickBot="1" x14ac:dyDescent="0.35">
      <c r="A339" s="410" t="s">
        <v>106</v>
      </c>
      <c r="B339" s="165"/>
      <c r="C339" s="165"/>
      <c r="D339" s="165"/>
      <c r="E339" s="165"/>
      <c r="F339" s="165"/>
      <c r="G339" s="165"/>
      <c r="H339" s="165"/>
      <c r="I339" s="55"/>
      <c r="J339" s="55"/>
      <c r="K339" s="55"/>
      <c r="L339" s="55"/>
      <c r="M339" s="55"/>
      <c r="N339" s="55"/>
      <c r="P339" s="302"/>
      <c r="Q339" s="34"/>
      <c r="R339" s="7"/>
      <c r="S339" s="7"/>
      <c r="T339" s="7"/>
      <c r="U339" s="7"/>
      <c r="V339" s="7"/>
      <c r="W339" s="7"/>
      <c r="X339" s="7"/>
      <c r="Y339" s="7"/>
      <c r="Z339" s="35"/>
      <c r="AA339" s="34"/>
      <c r="AB339" s="458" t="str">
        <f>IF(OR(ISBLANK($P$3)), "", ($P$3))</f>
        <v>Control</v>
      </c>
      <c r="AC339" s="459"/>
      <c r="AD339" s="460"/>
      <c r="AE339" s="390"/>
      <c r="AF339" s="391"/>
      <c r="AG339" s="390"/>
      <c r="AH339" s="390"/>
      <c r="AI339" s="390"/>
      <c r="AJ339" s="392"/>
      <c r="AK339" s="7"/>
      <c r="AL339" s="7"/>
      <c r="AM339" s="35"/>
      <c r="AN339" s="407"/>
      <c r="AO339" s="415" t="s">
        <v>116</v>
      </c>
      <c r="AP339" s="55"/>
      <c r="AQ339" s="55"/>
      <c r="AR339" s="55"/>
      <c r="AS339" s="55"/>
      <c r="AT339" s="171"/>
      <c r="AU339" s="171"/>
      <c r="AV339" s="165"/>
      <c r="AW339" s="55"/>
      <c r="AX339" s="55"/>
      <c r="AY339" s="55"/>
      <c r="AZ339" s="55"/>
      <c r="BA339" s="55"/>
      <c r="BB339" s="55"/>
      <c r="BC339" s="55"/>
      <c r="BD339" s="171"/>
      <c r="BE339" s="171"/>
    </row>
    <row r="340" spans="1:57" ht="17.25" customHeight="1" thickBot="1" x14ac:dyDescent="0.35">
      <c r="A340" s="529" t="s">
        <v>102</v>
      </c>
      <c r="B340" s="530"/>
      <c r="C340" s="479" t="s">
        <v>84</v>
      </c>
      <c r="D340" s="479"/>
      <c r="E340" s="479"/>
      <c r="F340" s="479"/>
      <c r="G340" s="413"/>
      <c r="H340" s="413"/>
      <c r="I340" s="413"/>
      <c r="J340" s="413"/>
      <c r="K340" s="413"/>
      <c r="L340" s="413"/>
      <c r="M340" s="413"/>
      <c r="N340" s="414"/>
      <c r="P340" s="302"/>
      <c r="Q340" s="34"/>
      <c r="R340" s="7"/>
      <c r="S340" s="7"/>
      <c r="T340" s="7"/>
      <c r="U340" s="7"/>
      <c r="V340" s="7"/>
      <c r="W340" s="7"/>
      <c r="X340" s="7"/>
      <c r="Y340" s="7"/>
      <c r="Z340" s="35"/>
      <c r="AA340" s="34"/>
      <c r="AB340" s="461" t="str">
        <f>IF(OR(ISBLANK($P$4)), "", ($P$4))</f>
        <v>Experiment Group 1</v>
      </c>
      <c r="AC340" s="462"/>
      <c r="AD340" s="463"/>
      <c r="AE340" s="393"/>
      <c r="AF340" s="394"/>
      <c r="AG340" s="393"/>
      <c r="AH340" s="393"/>
      <c r="AI340" s="393"/>
      <c r="AJ340" s="395"/>
      <c r="AK340" s="7"/>
      <c r="AL340" s="7"/>
      <c r="AM340" s="35"/>
      <c r="AN340" s="407"/>
      <c r="AO340" s="419" t="s">
        <v>117</v>
      </c>
      <c r="AP340" s="415" t="s">
        <v>124</v>
      </c>
      <c r="AQ340" s="420"/>
      <c r="AR340" s="415"/>
      <c r="AS340" s="55"/>
      <c r="AT340" s="171"/>
      <c r="AU340" s="171"/>
      <c r="AV340" s="165"/>
      <c r="AW340" s="55"/>
      <c r="AX340" s="55"/>
      <c r="AY340" s="55"/>
      <c r="AZ340" s="55"/>
      <c r="BA340" s="55"/>
      <c r="BB340" s="55"/>
      <c r="BC340" s="55"/>
      <c r="BD340" s="171"/>
      <c r="BE340" s="171"/>
    </row>
    <row r="341" spans="1:57" ht="17.25" customHeight="1" thickBot="1" x14ac:dyDescent="0.35">
      <c r="A341" s="531"/>
      <c r="B341" s="532"/>
      <c r="C341" s="480" t="s">
        <v>103</v>
      </c>
      <c r="D341" s="481"/>
      <c r="E341" s="481"/>
      <c r="F341" s="481"/>
      <c r="G341" s="482" t="s">
        <v>93</v>
      </c>
      <c r="H341" s="483"/>
      <c r="I341" s="484" t="str">
        <f>IF(OR(ISBLANK($P$4)),"",$P$4)</f>
        <v>Experiment Group 1</v>
      </c>
      <c r="J341" s="485"/>
      <c r="K341" s="486" t="s">
        <v>94</v>
      </c>
      <c r="L341" s="487"/>
      <c r="M341" s="488" t="str">
        <f>IF(OR(ISBLANK($P$6)),"",$P$6)</f>
        <v>Experiment Group 3</v>
      </c>
      <c r="N341" s="489"/>
      <c r="P341" s="302"/>
      <c r="Q341" s="34"/>
      <c r="R341" s="7"/>
      <c r="S341" s="7"/>
      <c r="T341" s="7"/>
      <c r="U341" s="7"/>
      <c r="V341" s="7"/>
      <c r="W341" s="7"/>
      <c r="X341" s="7"/>
      <c r="Y341" s="7"/>
      <c r="Z341" s="35"/>
      <c r="AA341" s="34"/>
      <c r="AB341" s="464" t="str">
        <f>IF(OR(ISBLANK($P$5)), "", ($P$5))</f>
        <v>Experiment Group 2</v>
      </c>
      <c r="AC341" s="465"/>
      <c r="AD341" s="466"/>
      <c r="AE341" s="396"/>
      <c r="AF341" s="396"/>
      <c r="AG341" s="396"/>
      <c r="AH341" s="396"/>
      <c r="AI341" s="396"/>
      <c r="AJ341" s="397"/>
      <c r="AK341" s="7"/>
      <c r="AL341" s="7"/>
      <c r="AM341" s="35"/>
      <c r="AN341" s="407"/>
      <c r="AO341" s="424" t="s">
        <v>115</v>
      </c>
      <c r="AP341" s="422" t="s">
        <v>120</v>
      </c>
      <c r="AQ341" s="55"/>
      <c r="AR341" s="55"/>
      <c r="AS341" s="422" t="s">
        <v>121</v>
      </c>
      <c r="AT341" s="171"/>
      <c r="AU341" s="171"/>
      <c r="AV341" s="165"/>
      <c r="AW341" s="55"/>
      <c r="AX341" s="55"/>
      <c r="AY341" s="55"/>
      <c r="AZ341" s="55"/>
      <c r="BA341" s="55"/>
      <c r="BB341" s="55"/>
      <c r="BC341" s="55"/>
      <c r="BD341" s="171"/>
      <c r="BE341" s="171"/>
    </row>
    <row r="342" spans="1:57" ht="17.25" customHeight="1" thickBot="1" x14ac:dyDescent="0.35">
      <c r="A342" s="473" t="str">
        <f>$P$1</f>
        <v>Independent (X) Variable (units)</v>
      </c>
      <c r="B342" s="474"/>
      <c r="C342" s="474"/>
      <c r="D342" s="507" t="str">
        <f>IF(OR(ISBLANK($P$3)), "", ($P$3))</f>
        <v>Control</v>
      </c>
      <c r="E342" s="508"/>
      <c r="F342" s="508"/>
      <c r="G342" s="509" t="e">
        <f>_xlfn.CHISQ.TEST(AE330:AJ330,AE339:AJ339)</f>
        <v>#DIV/0!</v>
      </c>
      <c r="H342" s="510"/>
      <c r="I342" s="509" t="s">
        <v>109</v>
      </c>
      <c r="J342" s="510"/>
      <c r="K342" s="511" t="s">
        <v>109</v>
      </c>
      <c r="L342" s="512"/>
      <c r="M342" s="490" t="s">
        <v>109</v>
      </c>
      <c r="N342" s="491"/>
      <c r="P342" s="302"/>
      <c r="Q342" s="34"/>
      <c r="R342" s="7"/>
      <c r="S342" s="7"/>
      <c r="T342" s="7"/>
      <c r="U342" s="7"/>
      <c r="V342" s="7"/>
      <c r="W342" s="7"/>
      <c r="X342" s="7"/>
      <c r="Y342" s="7"/>
      <c r="Z342" s="35"/>
      <c r="AA342" s="34"/>
      <c r="AB342" s="467" t="str">
        <f>IF(OR(ISBLANK($P$6)), "", ($P$6))</f>
        <v>Experiment Group 3</v>
      </c>
      <c r="AC342" s="468"/>
      <c r="AD342" s="469"/>
      <c r="AE342" s="398"/>
      <c r="AF342" s="399"/>
      <c r="AG342" s="398"/>
      <c r="AH342" s="398"/>
      <c r="AI342" s="398"/>
      <c r="AJ342" s="400"/>
      <c r="AK342" s="7"/>
      <c r="AL342" s="7"/>
      <c r="AM342" s="35"/>
      <c r="AN342" s="407"/>
      <c r="AO342" s="55"/>
      <c r="AP342" s="423" t="s">
        <v>119</v>
      </c>
      <c r="AQ342" s="55"/>
      <c r="AR342" s="55"/>
      <c r="AS342" s="423" t="s">
        <v>122</v>
      </c>
      <c r="AT342" s="171"/>
      <c r="AU342" s="171"/>
      <c r="AV342" s="165"/>
      <c r="AW342" s="55"/>
      <c r="AX342" s="55"/>
      <c r="AY342" s="55"/>
      <c r="AZ342" s="55"/>
      <c r="BA342" s="55"/>
      <c r="BB342" s="55"/>
      <c r="BC342" s="55"/>
      <c r="BD342" s="171"/>
      <c r="BE342" s="171"/>
    </row>
    <row r="343" spans="1:57" ht="17.25" customHeight="1" x14ac:dyDescent="0.3">
      <c r="A343" s="475"/>
      <c r="B343" s="476"/>
      <c r="C343" s="476"/>
      <c r="D343" s="513" t="str">
        <f>IF(OR(ISBLANK($P$4)), "", ($P$4))</f>
        <v>Experiment Group 1</v>
      </c>
      <c r="E343" s="514"/>
      <c r="F343" s="515"/>
      <c r="G343" s="492"/>
      <c r="H343" s="493"/>
      <c r="I343" s="516" t="e">
        <f>_xlfn.CHISQ.TEST(AE331:AJ331,AE340:AJ340)</f>
        <v>#DIV/0!</v>
      </c>
      <c r="J343" s="517"/>
      <c r="K343" s="518" t="s">
        <v>109</v>
      </c>
      <c r="L343" s="519"/>
      <c r="M343" s="494" t="s">
        <v>109</v>
      </c>
      <c r="N343" s="495"/>
      <c r="P343" s="302"/>
      <c r="Q343" s="34"/>
      <c r="R343" s="7"/>
      <c r="S343" s="7"/>
      <c r="T343" s="7"/>
      <c r="U343" s="7"/>
      <c r="V343" s="7"/>
      <c r="W343" s="7"/>
      <c r="X343" s="7"/>
      <c r="Y343" s="7"/>
      <c r="Z343" s="35"/>
      <c r="AA343" s="34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35"/>
      <c r="AN343" s="407"/>
      <c r="AO343" s="55"/>
      <c r="AP343" s="423" t="s">
        <v>118</v>
      </c>
      <c r="AQ343" s="55"/>
      <c r="AR343" s="55"/>
      <c r="AS343" s="423" t="s">
        <v>123</v>
      </c>
      <c r="AT343" s="171"/>
      <c r="AU343" s="171"/>
      <c r="AV343" s="165"/>
      <c r="AW343" s="55"/>
      <c r="AX343" s="55"/>
      <c r="AY343" s="55"/>
      <c r="AZ343" s="55"/>
      <c r="BA343" s="55"/>
      <c r="BB343" s="55"/>
      <c r="BC343" s="55"/>
      <c r="BD343" s="171"/>
      <c r="BE343" s="171"/>
    </row>
    <row r="344" spans="1:57" ht="17.25" customHeight="1" x14ac:dyDescent="0.3">
      <c r="A344" s="475"/>
      <c r="B344" s="476"/>
      <c r="C344" s="476"/>
      <c r="D344" s="520" t="str">
        <f>IF(OR(ISBLANK($P$5)), "", ($P$5))</f>
        <v>Experiment Group 2</v>
      </c>
      <c r="E344" s="521"/>
      <c r="F344" s="522"/>
      <c r="G344" s="500"/>
      <c r="H344" s="501"/>
      <c r="I344" s="500"/>
      <c r="J344" s="501"/>
      <c r="K344" s="581" t="e">
        <f>_xlfn.CHISQ.TEST(AE332:AJ332,AE341:AJ341)</f>
        <v>#DIV/0!</v>
      </c>
      <c r="L344" s="582"/>
      <c r="M344" s="496" t="s">
        <v>109</v>
      </c>
      <c r="N344" s="497"/>
      <c r="P344" s="302"/>
      <c r="Q344" s="34"/>
      <c r="R344" s="7"/>
      <c r="S344" s="7"/>
      <c r="T344" s="7"/>
      <c r="U344" s="7"/>
      <c r="V344" s="7"/>
      <c r="W344" s="7"/>
      <c r="X344" s="7"/>
      <c r="Y344" s="7"/>
      <c r="Z344" s="35"/>
      <c r="AA344" s="34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35"/>
      <c r="AN344" s="407"/>
      <c r="AO344" s="165"/>
      <c r="AP344" s="165"/>
      <c r="AQ344" s="165"/>
      <c r="AR344" s="165"/>
      <c r="AS344" s="165"/>
      <c r="AT344" s="165"/>
      <c r="AU344" s="165"/>
      <c r="AV344" s="165"/>
      <c r="AW344" s="55"/>
      <c r="AX344" s="55"/>
      <c r="AY344" s="55"/>
      <c r="AZ344" s="55"/>
      <c r="BA344" s="55"/>
      <c r="BB344" s="55"/>
      <c r="BC344" s="55"/>
      <c r="BD344" s="171"/>
      <c r="BE344" s="171"/>
    </row>
    <row r="345" spans="1:57" ht="17.25" customHeight="1" thickBot="1" x14ac:dyDescent="0.35">
      <c r="A345" s="477"/>
      <c r="B345" s="478"/>
      <c r="C345" s="478"/>
      <c r="D345" s="502" t="str">
        <f>IF(OR(ISBLANK($P$5)), "", ($P$5))</f>
        <v>Experiment Group 2</v>
      </c>
      <c r="E345" s="503"/>
      <c r="F345" s="504"/>
      <c r="G345" s="583"/>
      <c r="H345" s="584"/>
      <c r="I345" s="583"/>
      <c r="J345" s="584"/>
      <c r="K345" s="505"/>
      <c r="L345" s="506"/>
      <c r="M345" s="498" t="e">
        <f>_xlfn.CHISQ.TEST(AE333:AJ333,AE342:AJ342)</f>
        <v>#DIV/0!</v>
      </c>
      <c r="N345" s="499"/>
      <c r="P345" s="303"/>
      <c r="Q345" s="376"/>
      <c r="R345" s="30"/>
      <c r="S345" s="30"/>
      <c r="T345" s="30"/>
      <c r="U345" s="30"/>
      <c r="V345" s="30"/>
      <c r="W345" s="30"/>
      <c r="X345" s="30"/>
      <c r="Y345" s="30"/>
      <c r="Z345" s="42"/>
      <c r="AA345" s="41"/>
      <c r="AB345" s="29"/>
      <c r="AC345" s="29"/>
      <c r="AD345" s="29"/>
      <c r="AE345" s="282"/>
      <c r="AF345" s="29"/>
      <c r="AG345" s="29"/>
      <c r="AH345" s="29"/>
      <c r="AI345" s="29"/>
      <c r="AJ345" s="29"/>
      <c r="AK345" s="7"/>
      <c r="AL345" s="7"/>
      <c r="AM345" s="40"/>
      <c r="AN345" s="407"/>
      <c r="AO345" s="165"/>
      <c r="AP345" s="165"/>
      <c r="AQ345" s="165"/>
      <c r="AR345" s="165"/>
      <c r="AS345" s="165"/>
      <c r="AT345" s="165"/>
      <c r="AU345" s="165"/>
      <c r="AV345" s="165"/>
      <c r="AW345" s="55"/>
      <c r="AX345" s="55"/>
      <c r="AY345" s="55"/>
      <c r="AZ345" s="55"/>
      <c r="BA345" s="55"/>
      <c r="BB345" s="55"/>
      <c r="BC345" s="55"/>
      <c r="BD345" s="171"/>
      <c r="BE345" s="171"/>
    </row>
    <row r="346" spans="1:57" ht="17.25" customHeight="1" x14ac:dyDescent="0.3">
      <c r="P346" s="615" t="s">
        <v>52</v>
      </c>
      <c r="Q346" s="378"/>
      <c r="R346" s="25"/>
      <c r="S346" s="25"/>
      <c r="T346" s="25"/>
      <c r="U346" s="25"/>
      <c r="V346" s="25"/>
      <c r="W346" s="25"/>
      <c r="X346" s="25"/>
      <c r="Y346" s="25"/>
      <c r="Z346" s="39"/>
      <c r="AA346" s="38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39"/>
      <c r="AN346" s="407"/>
      <c r="AO346" s="165"/>
      <c r="AP346" s="165"/>
      <c r="AQ346" s="165"/>
      <c r="AR346" s="165"/>
      <c r="AS346" s="165"/>
      <c r="AT346" s="165"/>
      <c r="AU346" s="165"/>
      <c r="AV346" s="165"/>
      <c r="AW346" s="55"/>
      <c r="AX346" s="55"/>
      <c r="AY346" s="55"/>
      <c r="AZ346" s="55"/>
      <c r="BA346" s="55"/>
      <c r="BB346" s="55"/>
      <c r="BC346" s="55"/>
      <c r="BD346" s="171"/>
      <c r="BE346" s="171"/>
    </row>
    <row r="347" spans="1:57" ht="17.25" customHeight="1" x14ac:dyDescent="0.3">
      <c r="P347" s="616"/>
      <c r="Q347" s="377"/>
      <c r="R347" s="73"/>
      <c r="S347" s="73"/>
      <c r="T347" s="73"/>
      <c r="U347" s="73"/>
      <c r="V347" s="73"/>
      <c r="W347" s="73"/>
      <c r="X347" s="73"/>
      <c r="Y347" s="73"/>
      <c r="Z347" s="164"/>
      <c r="AA347" s="377"/>
      <c r="AB347" s="73"/>
      <c r="AC347" s="73"/>
      <c r="AD347" s="73"/>
      <c r="AE347" s="73"/>
      <c r="AF347" s="73"/>
      <c r="AG347" s="73"/>
      <c r="AH347" s="73"/>
      <c r="AI347" s="73"/>
      <c r="AJ347" s="73"/>
      <c r="AK347" s="73"/>
      <c r="AL347" s="73"/>
      <c r="AM347" s="164"/>
      <c r="AN347" s="407"/>
      <c r="AO347" s="165"/>
      <c r="AP347" s="165"/>
      <c r="AQ347" s="165"/>
      <c r="AR347" s="165"/>
      <c r="AS347" s="165"/>
      <c r="AT347" s="165"/>
      <c r="AU347" s="165"/>
      <c r="AV347" s="165"/>
      <c r="AW347" s="55"/>
      <c r="AX347" s="55"/>
      <c r="AY347" s="55"/>
      <c r="AZ347" s="55"/>
      <c r="BA347" s="55"/>
      <c r="BB347" s="55"/>
      <c r="BC347" s="55"/>
      <c r="BD347" s="171"/>
      <c r="BE347" s="171"/>
    </row>
    <row r="348" spans="1:57" ht="17.25" customHeight="1" x14ac:dyDescent="0.3">
      <c r="P348" s="616"/>
      <c r="Q348" s="379"/>
      <c r="R348" s="7"/>
      <c r="S348" s="7"/>
      <c r="T348" s="7"/>
      <c r="U348" s="7"/>
      <c r="V348" s="7"/>
      <c r="W348" s="7"/>
      <c r="X348" s="7"/>
      <c r="Y348" s="7"/>
      <c r="Z348" s="35"/>
      <c r="AA348" s="34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35"/>
      <c r="AN348" s="407"/>
      <c r="AO348" s="165"/>
      <c r="AP348" s="165"/>
      <c r="AQ348" s="165"/>
      <c r="AR348" s="165"/>
      <c r="AS348" s="165"/>
      <c r="AT348" s="165"/>
      <c r="AU348" s="165"/>
      <c r="AV348" s="165"/>
      <c r="AW348" s="55"/>
      <c r="AX348" s="55"/>
      <c r="AY348" s="55"/>
      <c r="AZ348" s="55"/>
      <c r="BA348" s="55"/>
      <c r="BB348" s="55"/>
      <c r="BC348" s="55"/>
      <c r="BD348" s="171"/>
      <c r="BE348" s="171"/>
    </row>
    <row r="349" spans="1:57" ht="17.25" customHeight="1" x14ac:dyDescent="0.3">
      <c r="P349" s="616"/>
      <c r="Q349" s="379"/>
      <c r="R349" s="7"/>
      <c r="S349" s="7"/>
      <c r="T349" s="7"/>
      <c r="U349" s="7"/>
      <c r="V349" s="7"/>
      <c r="W349" s="7"/>
      <c r="X349" s="7"/>
      <c r="Y349" s="7"/>
      <c r="Z349" s="35"/>
      <c r="AA349" s="34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35"/>
      <c r="AN349" s="407"/>
      <c r="AO349" s="165"/>
      <c r="AP349" s="165"/>
      <c r="AQ349" s="165"/>
      <c r="AR349" s="165"/>
      <c r="AS349" s="165"/>
      <c r="AT349" s="165"/>
      <c r="AU349" s="165"/>
      <c r="AV349" s="165"/>
      <c r="AW349" s="55"/>
      <c r="AX349" s="55"/>
      <c r="AY349" s="55"/>
      <c r="AZ349" s="55"/>
      <c r="BA349" s="55"/>
      <c r="BB349" s="55"/>
      <c r="BC349" s="55"/>
      <c r="BD349" s="171"/>
      <c r="BE349" s="171"/>
    </row>
    <row r="350" spans="1:57" ht="17.25" customHeight="1" x14ac:dyDescent="0.3">
      <c r="P350" s="616"/>
      <c r="Q350" s="379"/>
      <c r="R350" s="7"/>
      <c r="S350" s="7"/>
      <c r="T350" s="7"/>
      <c r="U350" s="7"/>
      <c r="V350" s="7"/>
      <c r="W350" s="7"/>
      <c r="X350" s="7"/>
      <c r="Y350" s="7"/>
      <c r="Z350" s="35"/>
      <c r="AA350" s="34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35"/>
      <c r="AN350" s="407"/>
      <c r="AO350" s="165"/>
      <c r="AP350" s="165"/>
      <c r="AQ350" s="165"/>
      <c r="AR350" s="165"/>
      <c r="AS350" s="165"/>
      <c r="AT350" s="165"/>
      <c r="AU350" s="165"/>
      <c r="AV350" s="165"/>
      <c r="AW350" s="55"/>
      <c r="AX350" s="55"/>
      <c r="AY350" s="55"/>
      <c r="AZ350" s="55"/>
      <c r="BA350" s="55"/>
      <c r="BB350" s="55"/>
      <c r="BC350" s="55"/>
      <c r="BD350" s="171"/>
      <c r="BE350" s="171"/>
    </row>
    <row r="351" spans="1:57" ht="17.25" customHeight="1" x14ac:dyDescent="0.3">
      <c r="P351" s="616"/>
      <c r="Q351" s="379"/>
      <c r="R351" s="29"/>
      <c r="S351" s="7"/>
      <c r="T351" s="29"/>
      <c r="U351" s="7"/>
      <c r="V351" s="29"/>
      <c r="W351" s="7"/>
      <c r="X351" s="7"/>
      <c r="Y351" s="29"/>
      <c r="Z351" s="40"/>
      <c r="AA351" s="41"/>
      <c r="AB351" s="73" t="s">
        <v>56</v>
      </c>
      <c r="AC351" s="29"/>
      <c r="AD351" s="29"/>
      <c r="AE351" s="29"/>
      <c r="AF351" s="29"/>
      <c r="AG351" s="29"/>
      <c r="AH351" s="29"/>
      <c r="AI351" s="29"/>
      <c r="AJ351" s="29"/>
      <c r="AK351" s="31"/>
      <c r="AL351" s="31"/>
      <c r="AM351" s="57"/>
      <c r="AN351" s="407"/>
      <c r="AO351" s="165"/>
      <c r="AP351" s="165"/>
      <c r="AQ351" s="165"/>
      <c r="AR351" s="165"/>
      <c r="AS351" s="165"/>
      <c r="AT351" s="165"/>
      <c r="AU351" s="165"/>
      <c r="AV351" s="165"/>
      <c r="AW351" s="55"/>
      <c r="AX351" s="55"/>
      <c r="AY351" s="55"/>
      <c r="AZ351" s="55"/>
      <c r="BA351" s="55"/>
      <c r="BB351" s="55"/>
      <c r="BC351" s="55"/>
      <c r="BD351" s="171"/>
      <c r="BE351" s="171"/>
    </row>
    <row r="352" spans="1:57" ht="17.25" customHeight="1" x14ac:dyDescent="0.3">
      <c r="P352" s="616"/>
      <c r="Q352" s="377"/>
      <c r="R352" s="73"/>
      <c r="S352" s="73"/>
      <c r="T352" s="73"/>
      <c r="U352" s="73"/>
      <c r="V352" s="73"/>
      <c r="W352" s="73"/>
      <c r="X352" s="73"/>
      <c r="Y352" s="73"/>
      <c r="Z352" s="164"/>
      <c r="AA352" s="377"/>
      <c r="AB352" s="73"/>
      <c r="AC352" s="73"/>
      <c r="AD352" s="73"/>
      <c r="AE352" s="7"/>
      <c r="AF352" s="7"/>
      <c r="AG352" s="7"/>
      <c r="AH352" s="7"/>
      <c r="AI352" s="7"/>
      <c r="AJ352" s="7"/>
      <c r="AK352" s="7"/>
      <c r="AL352" s="7"/>
      <c r="AM352" s="35"/>
      <c r="AN352" s="407"/>
      <c r="AO352" s="165"/>
      <c r="AP352" s="165"/>
      <c r="AQ352" s="165"/>
      <c r="AR352" s="165"/>
      <c r="AS352" s="165"/>
      <c r="AT352" s="165"/>
      <c r="AU352" s="165"/>
      <c r="AV352" s="165"/>
      <c r="AW352" s="55"/>
      <c r="AX352" s="55"/>
      <c r="AY352" s="55"/>
      <c r="AZ352" s="55"/>
      <c r="BA352" s="55"/>
      <c r="BB352" s="55"/>
      <c r="BC352" s="55"/>
      <c r="BD352" s="171"/>
      <c r="BE352" s="171"/>
    </row>
    <row r="353" spans="16:57" ht="17.25" customHeight="1" x14ac:dyDescent="0.3">
      <c r="P353" s="616"/>
      <c r="Q353" s="380"/>
      <c r="R353" s="7"/>
      <c r="S353" s="29"/>
      <c r="T353" s="7"/>
      <c r="U353" s="29"/>
      <c r="V353" s="7"/>
      <c r="W353" s="7"/>
      <c r="X353" s="7"/>
      <c r="Y353" s="7"/>
      <c r="Z353" s="35"/>
      <c r="AA353" s="34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35"/>
      <c r="AN353" s="407"/>
      <c r="AO353" s="165"/>
      <c r="AP353" s="165"/>
      <c r="AQ353" s="165"/>
      <c r="AR353" s="165"/>
      <c r="AS353" s="165"/>
      <c r="AT353" s="165"/>
      <c r="AU353" s="165"/>
      <c r="AV353" s="165"/>
      <c r="AW353" s="55"/>
      <c r="AX353" s="55"/>
      <c r="AY353" s="55"/>
      <c r="AZ353" s="55"/>
      <c r="BA353" s="55"/>
      <c r="BB353" s="55"/>
      <c r="BC353" s="55"/>
      <c r="BD353" s="171"/>
      <c r="BE353" s="171"/>
    </row>
    <row r="354" spans="16:57" ht="17.25" customHeight="1" x14ac:dyDescent="0.3">
      <c r="P354" s="616"/>
      <c r="Q354" s="380"/>
      <c r="R354" s="7"/>
      <c r="S354" s="29"/>
      <c r="T354" s="7"/>
      <c r="U354" s="29"/>
      <c r="V354" s="7"/>
      <c r="W354" s="7"/>
      <c r="X354" s="7"/>
      <c r="Y354" s="7"/>
      <c r="Z354" s="35"/>
      <c r="AA354" s="34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35"/>
      <c r="AN354" s="407"/>
      <c r="AO354" s="165"/>
      <c r="AP354" s="165"/>
      <c r="AQ354" s="165"/>
      <c r="AR354" s="165"/>
      <c r="AS354" s="165"/>
      <c r="AT354" s="165"/>
      <c r="AU354" s="165"/>
      <c r="AV354" s="165"/>
      <c r="AW354" s="55"/>
      <c r="AX354" s="55"/>
      <c r="AY354" s="55"/>
      <c r="AZ354" s="55"/>
      <c r="BA354" s="55"/>
      <c r="BB354" s="55"/>
      <c r="BC354" s="55"/>
      <c r="BD354" s="171"/>
      <c r="BE354" s="171"/>
    </row>
    <row r="355" spans="16:57" ht="17.25" customHeight="1" x14ac:dyDescent="0.3">
      <c r="P355" s="616"/>
      <c r="Q355" s="380"/>
      <c r="R355" s="7"/>
      <c r="S355" s="29"/>
      <c r="T355" s="7"/>
      <c r="U355" s="29"/>
      <c r="V355" s="7"/>
      <c r="W355" s="7"/>
      <c r="X355" s="7"/>
      <c r="Y355" s="7"/>
      <c r="Z355" s="35"/>
      <c r="AA355" s="34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35"/>
      <c r="AN355" s="407"/>
      <c r="AO355" s="165"/>
      <c r="AP355" s="165"/>
      <c r="AQ355" s="165"/>
      <c r="AR355" s="165"/>
      <c r="AS355" s="165"/>
      <c r="AT355" s="165"/>
      <c r="AU355" s="165"/>
      <c r="AV355" s="165"/>
      <c r="AW355" s="55"/>
      <c r="AX355" s="55"/>
      <c r="AY355" s="55"/>
      <c r="AZ355" s="55"/>
      <c r="BA355" s="55"/>
      <c r="BB355" s="55"/>
      <c r="BC355" s="55"/>
      <c r="BD355" s="171"/>
      <c r="BE355" s="171"/>
    </row>
    <row r="356" spans="16:57" ht="17.25" customHeight="1" x14ac:dyDescent="0.3">
      <c r="P356" s="616"/>
      <c r="Q356" s="380"/>
      <c r="R356" s="7"/>
      <c r="S356" s="29"/>
      <c r="T356" s="7"/>
      <c r="U356" s="29"/>
      <c r="V356" s="7"/>
      <c r="W356" s="7"/>
      <c r="X356" s="7"/>
      <c r="Y356" s="7"/>
      <c r="Z356" s="35"/>
      <c r="AA356" s="34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35"/>
      <c r="AN356" s="407"/>
      <c r="AO356" s="165"/>
      <c r="AP356" s="165"/>
      <c r="AQ356" s="165"/>
      <c r="AR356" s="165"/>
      <c r="AS356" s="165"/>
      <c r="AT356" s="165"/>
      <c r="AU356" s="165"/>
      <c r="AV356" s="165"/>
      <c r="AW356" s="55"/>
      <c r="AX356" s="55"/>
      <c r="AY356" s="55"/>
      <c r="AZ356" s="55"/>
      <c r="BA356" s="55"/>
      <c r="BB356" s="55"/>
      <c r="BC356" s="55"/>
      <c r="BD356" s="171"/>
      <c r="BE356" s="171"/>
    </row>
    <row r="357" spans="16:57" ht="17.25" customHeight="1" x14ac:dyDescent="0.3">
      <c r="P357" s="616"/>
      <c r="Q357" s="380"/>
      <c r="R357" s="7"/>
      <c r="S357" s="29"/>
      <c r="T357" s="7"/>
      <c r="U357" s="29"/>
      <c r="V357" s="7"/>
      <c r="W357" s="7"/>
      <c r="X357" s="7"/>
      <c r="Y357" s="7"/>
      <c r="Z357" s="35"/>
      <c r="AA357" s="34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35"/>
      <c r="AN357" s="407"/>
      <c r="AO357" s="165"/>
      <c r="AP357" s="165"/>
      <c r="AQ357" s="165"/>
      <c r="AR357" s="165"/>
      <c r="AS357" s="165"/>
      <c r="AT357" s="165"/>
      <c r="AU357" s="165"/>
      <c r="AV357" s="165"/>
      <c r="AW357" s="55"/>
      <c r="AX357" s="55"/>
      <c r="AY357" s="55"/>
      <c r="AZ357" s="55"/>
      <c r="BA357" s="55"/>
      <c r="BB357" s="55"/>
      <c r="BC357" s="55"/>
      <c r="BD357" s="171"/>
      <c r="BE357" s="171"/>
    </row>
    <row r="358" spans="16:57" ht="17.25" customHeight="1" x14ac:dyDescent="0.3">
      <c r="P358" s="616"/>
      <c r="Q358" s="380"/>
      <c r="R358" s="7"/>
      <c r="S358" s="29"/>
      <c r="T358" s="7"/>
      <c r="U358" s="29"/>
      <c r="V358" s="7"/>
      <c r="W358" s="7"/>
      <c r="X358" s="7"/>
      <c r="Y358" s="7"/>
      <c r="Z358" s="35"/>
      <c r="AA358" s="34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35"/>
      <c r="AN358" s="407"/>
      <c r="AO358" s="165"/>
      <c r="AP358" s="165"/>
      <c r="AQ358" s="165"/>
      <c r="AR358" s="165"/>
      <c r="AS358" s="165"/>
      <c r="AT358" s="165"/>
      <c r="AU358" s="165"/>
      <c r="AV358" s="165"/>
      <c r="AW358" s="55"/>
      <c r="AX358" s="55"/>
      <c r="AY358" s="55"/>
      <c r="AZ358" s="55"/>
      <c r="BA358" s="55"/>
      <c r="BB358" s="55"/>
      <c r="BC358" s="55"/>
      <c r="BD358" s="171"/>
      <c r="BE358" s="171"/>
    </row>
    <row r="359" spans="16:57" ht="17.25" customHeight="1" x14ac:dyDescent="0.3">
      <c r="P359" s="616"/>
      <c r="Q359" s="380"/>
      <c r="R359" s="7"/>
      <c r="S359" s="29"/>
      <c r="T359" s="7"/>
      <c r="U359" s="29"/>
      <c r="V359" s="7"/>
      <c r="W359" s="7"/>
      <c r="X359" s="7"/>
      <c r="Y359" s="7"/>
      <c r="Z359" s="35"/>
      <c r="AA359" s="34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35"/>
      <c r="AN359" s="407"/>
      <c r="AO359" s="165"/>
      <c r="AP359" s="165"/>
      <c r="AQ359" s="165"/>
      <c r="AR359" s="165"/>
      <c r="AS359" s="165"/>
      <c r="AT359" s="165"/>
      <c r="AU359" s="165"/>
      <c r="AV359" s="165"/>
      <c r="AW359" s="55"/>
      <c r="AX359" s="55"/>
      <c r="AY359" s="55"/>
      <c r="AZ359" s="55"/>
      <c r="BA359" s="55"/>
      <c r="BB359" s="55"/>
      <c r="BC359" s="55"/>
      <c r="BD359" s="171"/>
      <c r="BE359" s="171"/>
    </row>
    <row r="360" spans="16:57" ht="17.25" customHeight="1" x14ac:dyDescent="0.3">
      <c r="P360" s="616"/>
      <c r="Q360" s="380"/>
      <c r="R360" s="7"/>
      <c r="S360" s="29"/>
      <c r="T360" s="7"/>
      <c r="U360" s="29"/>
      <c r="V360" s="7"/>
      <c r="W360" s="7"/>
      <c r="X360" s="7"/>
      <c r="Y360" s="7"/>
      <c r="Z360" s="35"/>
      <c r="AA360" s="34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35"/>
      <c r="AN360" s="407"/>
      <c r="AO360" s="165"/>
      <c r="AP360" s="165"/>
      <c r="AQ360" s="165"/>
      <c r="AR360" s="165"/>
      <c r="AS360" s="165"/>
      <c r="AT360" s="165"/>
      <c r="AU360" s="165"/>
      <c r="AV360" s="165"/>
      <c r="AW360" s="55"/>
      <c r="AX360" s="55"/>
      <c r="AY360" s="55"/>
      <c r="AZ360" s="55"/>
      <c r="BA360" s="55"/>
      <c r="BB360" s="55"/>
      <c r="BC360" s="55"/>
      <c r="BD360" s="171"/>
      <c r="BE360" s="171"/>
    </row>
    <row r="361" spans="16:57" ht="17.25" customHeight="1" x14ac:dyDescent="0.3">
      <c r="P361" s="616"/>
      <c r="Q361" s="380"/>
      <c r="R361" s="7"/>
      <c r="S361" s="29"/>
      <c r="T361" s="7"/>
      <c r="U361" s="29"/>
      <c r="V361" s="7"/>
      <c r="W361" s="7"/>
      <c r="X361" s="7"/>
      <c r="Y361" s="7"/>
      <c r="Z361" s="35"/>
      <c r="AA361" s="34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35"/>
      <c r="AN361" s="407"/>
      <c r="AO361" s="165"/>
      <c r="AP361" s="165"/>
      <c r="AQ361" s="165"/>
      <c r="AR361" s="165"/>
      <c r="AS361" s="165"/>
      <c r="AT361" s="165"/>
      <c r="AU361" s="165"/>
      <c r="AV361" s="165"/>
      <c r="AW361" s="55"/>
      <c r="AX361" s="55"/>
      <c r="AY361" s="55"/>
      <c r="AZ361" s="55"/>
      <c r="BA361" s="55"/>
      <c r="BB361" s="55"/>
      <c r="BC361" s="55"/>
      <c r="BD361" s="171"/>
      <c r="BE361" s="171"/>
    </row>
    <row r="362" spans="16:57" ht="17.25" customHeight="1" x14ac:dyDescent="0.3">
      <c r="P362" s="616"/>
      <c r="Q362" s="380"/>
      <c r="R362" s="7"/>
      <c r="S362" s="29"/>
      <c r="T362" s="7"/>
      <c r="U362" s="29"/>
      <c r="V362" s="7"/>
      <c r="W362" s="7"/>
      <c r="X362" s="7"/>
      <c r="Y362" s="7"/>
      <c r="Z362" s="35"/>
      <c r="AA362" s="34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35"/>
      <c r="AN362" s="234"/>
      <c r="AO362" s="234"/>
      <c r="AP362" s="234"/>
      <c r="AQ362" s="165"/>
      <c r="AR362" s="165"/>
      <c r="AS362" s="165"/>
      <c r="AT362" s="55"/>
      <c r="AU362" s="55"/>
      <c r="AV362" s="55"/>
      <c r="AW362" s="55"/>
      <c r="AX362" s="55"/>
      <c r="AY362" s="55"/>
      <c r="AZ362" s="55"/>
      <c r="BA362" s="55"/>
      <c r="BB362" s="55"/>
      <c r="BC362" s="55"/>
      <c r="BD362" s="171"/>
      <c r="BE362" s="171"/>
    </row>
    <row r="363" spans="16:57" ht="17.25" customHeight="1" x14ac:dyDescent="0.3">
      <c r="P363" s="616"/>
      <c r="Q363" s="380"/>
      <c r="R363" s="7"/>
      <c r="S363" s="29"/>
      <c r="T363" s="7"/>
      <c r="U363" s="29"/>
      <c r="V363" s="7"/>
      <c r="W363" s="7"/>
      <c r="X363" s="7"/>
      <c r="Y363" s="7"/>
      <c r="Z363" s="35"/>
      <c r="AA363" s="34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35"/>
      <c r="AN363" s="234"/>
      <c r="AO363" s="234"/>
      <c r="AP363" s="234"/>
      <c r="AQ363" s="165"/>
      <c r="AR363" s="165"/>
      <c r="AS363" s="165"/>
      <c r="AT363" s="55"/>
      <c r="AU363" s="55"/>
      <c r="AV363" s="55"/>
      <c r="AW363" s="55"/>
      <c r="AX363" s="55"/>
      <c r="AY363" s="55"/>
      <c r="AZ363" s="55"/>
      <c r="BA363" s="55"/>
      <c r="BB363" s="55"/>
      <c r="BC363" s="55"/>
      <c r="BD363" s="171"/>
      <c r="BE363" s="171"/>
    </row>
    <row r="364" spans="16:57" ht="17.25" customHeight="1" x14ac:dyDescent="0.3">
      <c r="P364" s="616"/>
      <c r="Q364" s="380"/>
      <c r="R364" s="7"/>
      <c r="S364" s="29"/>
      <c r="T364" s="7"/>
      <c r="U364" s="29"/>
      <c r="V364" s="7"/>
      <c r="W364" s="7"/>
      <c r="X364" s="7"/>
      <c r="Y364" s="7"/>
      <c r="Z364" s="35"/>
      <c r="AA364" s="34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35"/>
      <c r="AN364" s="234"/>
      <c r="AO364" s="234"/>
      <c r="AP364" s="234"/>
      <c r="AQ364" s="165"/>
      <c r="AR364" s="165"/>
      <c r="AS364" s="165"/>
      <c r="AT364" s="55"/>
      <c r="AU364" s="55"/>
      <c r="AV364" s="55"/>
      <c r="AW364" s="55"/>
      <c r="AX364" s="55"/>
      <c r="AY364" s="55"/>
      <c r="AZ364" s="55"/>
      <c r="BA364" s="55"/>
      <c r="BB364" s="55"/>
      <c r="BC364" s="55"/>
      <c r="BD364" s="171"/>
      <c r="BE364" s="171"/>
    </row>
    <row r="365" spans="16:57" ht="17.25" customHeight="1" x14ac:dyDescent="0.3">
      <c r="P365" s="616"/>
      <c r="Q365" s="380"/>
      <c r="R365" s="7"/>
      <c r="S365" s="29"/>
      <c r="T365" s="7"/>
      <c r="U365" s="29"/>
      <c r="V365" s="7"/>
      <c r="W365" s="7"/>
      <c r="X365" s="7"/>
      <c r="Y365" s="7"/>
      <c r="Z365" s="35"/>
      <c r="AA365" s="34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35"/>
      <c r="AN365" s="234"/>
      <c r="AO365" s="234"/>
      <c r="AP365" s="234"/>
      <c r="AQ365" s="165"/>
      <c r="AR365" s="165"/>
      <c r="AS365" s="165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171"/>
      <c r="BE365" s="171"/>
    </row>
    <row r="366" spans="16:57" ht="17.25" customHeight="1" x14ac:dyDescent="0.3">
      <c r="P366" s="616"/>
      <c r="Q366" s="380"/>
      <c r="R366" s="7"/>
      <c r="S366" s="29"/>
      <c r="T366" s="7"/>
      <c r="U366" s="29"/>
      <c r="V366" s="7"/>
      <c r="W366" s="7"/>
      <c r="X366" s="7"/>
      <c r="Y366" s="7"/>
      <c r="Z366" s="35"/>
      <c r="AA366" s="34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35"/>
      <c r="AN366" s="234"/>
      <c r="AO366" s="234"/>
      <c r="AP366" s="234"/>
      <c r="AQ366" s="165"/>
      <c r="AR366" s="165"/>
      <c r="AS366" s="165"/>
      <c r="AT366" s="55"/>
      <c r="AU366" s="55"/>
      <c r="AV366" s="55"/>
      <c r="AW366" s="55"/>
      <c r="AX366" s="55"/>
      <c r="AY366" s="55"/>
      <c r="AZ366" s="55"/>
      <c r="BA366" s="55"/>
      <c r="BB366" s="55"/>
      <c r="BC366" s="55"/>
      <c r="BD366" s="171"/>
      <c r="BE366" s="171"/>
    </row>
    <row r="367" spans="16:57" ht="17.25" customHeight="1" x14ac:dyDescent="0.3">
      <c r="P367" s="616"/>
      <c r="Q367" s="380"/>
      <c r="R367" s="7"/>
      <c r="S367" s="29"/>
      <c r="T367" s="7"/>
      <c r="U367" s="29"/>
      <c r="V367" s="7"/>
      <c r="W367" s="7"/>
      <c r="X367" s="7"/>
      <c r="Y367" s="7"/>
      <c r="Z367" s="35"/>
      <c r="AA367" s="34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35"/>
      <c r="AN367" s="234"/>
      <c r="AO367" s="234"/>
      <c r="AP367" s="234"/>
      <c r="AQ367" s="165"/>
      <c r="AR367" s="165"/>
      <c r="AS367" s="165"/>
      <c r="AT367" s="55"/>
      <c r="AU367" s="55"/>
      <c r="AV367" s="55"/>
      <c r="AW367" s="55"/>
      <c r="AX367" s="55"/>
      <c r="AY367" s="55"/>
      <c r="AZ367" s="55"/>
      <c r="BA367" s="55"/>
      <c r="BB367" s="55"/>
      <c r="BC367" s="55"/>
      <c r="BD367" s="171"/>
      <c r="BE367" s="171"/>
    </row>
    <row r="368" spans="16:57" ht="17.25" customHeight="1" x14ac:dyDescent="0.3">
      <c r="P368" s="616"/>
      <c r="Q368" s="380"/>
      <c r="R368" s="7"/>
      <c r="S368" s="29"/>
      <c r="T368" s="7"/>
      <c r="U368" s="29"/>
      <c r="V368" s="7"/>
      <c r="W368" s="7"/>
      <c r="X368" s="7"/>
      <c r="Y368" s="7"/>
      <c r="Z368" s="35"/>
      <c r="AA368" s="34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35"/>
      <c r="AN368" s="234"/>
      <c r="AO368" s="234"/>
      <c r="AP368" s="234"/>
      <c r="AQ368" s="165"/>
      <c r="AR368" s="165"/>
      <c r="AS368" s="16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171"/>
      <c r="BE368" s="171"/>
    </row>
    <row r="369" spans="16:57" ht="17.25" customHeight="1" x14ac:dyDescent="0.3">
      <c r="P369" s="616"/>
      <c r="Q369" s="380"/>
      <c r="R369" s="7"/>
      <c r="S369" s="29"/>
      <c r="T369" s="7"/>
      <c r="U369" s="29"/>
      <c r="V369" s="7"/>
      <c r="W369" s="7"/>
      <c r="X369" s="7"/>
      <c r="Y369" s="7"/>
      <c r="Z369" s="35"/>
      <c r="AA369" s="34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35"/>
      <c r="AN369" s="234"/>
      <c r="AO369" s="234"/>
      <c r="AP369" s="234"/>
      <c r="AQ369" s="165"/>
      <c r="AR369" s="165"/>
      <c r="AS369" s="165"/>
      <c r="AT369" s="55"/>
      <c r="AU369" s="55"/>
      <c r="AV369" s="55"/>
      <c r="AW369" s="55"/>
      <c r="AX369" s="55"/>
      <c r="AY369" s="55"/>
      <c r="AZ369" s="55"/>
      <c r="BA369" s="55"/>
      <c r="BB369" s="55"/>
      <c r="BC369" s="55"/>
      <c r="BD369" s="171"/>
      <c r="BE369" s="171"/>
    </row>
    <row r="370" spans="16:57" ht="17.25" customHeight="1" x14ac:dyDescent="0.3">
      <c r="P370" s="616"/>
      <c r="Q370" s="380"/>
      <c r="R370" s="7"/>
      <c r="S370" s="29"/>
      <c r="T370" s="7"/>
      <c r="U370" s="29"/>
      <c r="V370" s="7"/>
      <c r="W370" s="7"/>
      <c r="X370" s="7"/>
      <c r="Y370" s="7"/>
      <c r="Z370" s="35"/>
      <c r="AA370" s="34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35"/>
      <c r="AN370" s="234"/>
      <c r="AO370" s="234"/>
      <c r="AP370" s="234"/>
      <c r="AQ370" s="165"/>
      <c r="AR370" s="165"/>
      <c r="AS370" s="165"/>
      <c r="AT370" s="55"/>
      <c r="AU370" s="55"/>
      <c r="AV370" s="55"/>
      <c r="AW370" s="55"/>
      <c r="AX370" s="55"/>
      <c r="AY370" s="55"/>
      <c r="AZ370" s="55"/>
      <c r="BA370" s="55"/>
      <c r="BB370" s="55"/>
      <c r="BC370" s="55"/>
      <c r="BD370" s="171"/>
      <c r="BE370" s="171"/>
    </row>
    <row r="371" spans="16:57" ht="17.25" customHeight="1" x14ac:dyDescent="0.3">
      <c r="P371" s="616"/>
      <c r="Q371" s="380"/>
      <c r="R371" s="7"/>
      <c r="S371" s="29"/>
      <c r="T371" s="7"/>
      <c r="U371" s="29"/>
      <c r="V371" s="7"/>
      <c r="W371" s="7"/>
      <c r="X371" s="7"/>
      <c r="Y371" s="7"/>
      <c r="Z371" s="35"/>
      <c r="AA371" s="34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35"/>
      <c r="AN371" s="382"/>
      <c r="AO371" s="382"/>
      <c r="AP371" s="382"/>
      <c r="AQ371" s="383"/>
      <c r="AR371" s="383"/>
      <c r="AS371" s="165"/>
      <c r="AT371" s="55"/>
      <c r="AU371" s="55"/>
      <c r="AV371" s="55"/>
      <c r="AW371" s="55"/>
      <c r="AX371" s="55"/>
      <c r="AY371" s="55"/>
      <c r="AZ371" s="55"/>
      <c r="BA371" s="55"/>
      <c r="BB371" s="55"/>
      <c r="BC371" s="55"/>
      <c r="BD371" s="171"/>
      <c r="BE371" s="171"/>
    </row>
    <row r="372" spans="16:57" ht="17.25" customHeight="1" x14ac:dyDescent="0.3">
      <c r="P372" s="385"/>
      <c r="Q372" s="380"/>
      <c r="R372" s="7"/>
      <c r="S372" s="29"/>
      <c r="T372" s="7"/>
      <c r="U372" s="29"/>
      <c r="V372" s="7"/>
      <c r="W372" s="7"/>
      <c r="X372" s="7"/>
      <c r="Y372" s="7"/>
      <c r="Z372" s="35"/>
      <c r="AA372" s="34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35"/>
      <c r="AN372" s="55"/>
      <c r="AO372" s="55"/>
      <c r="AP372" s="55"/>
      <c r="AQ372" s="55"/>
      <c r="AR372" s="55"/>
      <c r="AS372" s="55"/>
      <c r="AT372" s="55"/>
      <c r="AU372" s="55"/>
      <c r="AV372" s="55"/>
      <c r="AW372" s="55"/>
      <c r="AX372" s="55"/>
      <c r="AY372" s="55"/>
      <c r="AZ372" s="55"/>
      <c r="BA372" s="55"/>
      <c r="BB372" s="55"/>
      <c r="BC372" s="55"/>
      <c r="BD372" s="171"/>
      <c r="BE372" s="171"/>
    </row>
    <row r="373" spans="16:57" ht="17.25" customHeight="1" x14ac:dyDescent="0.3">
      <c r="P373" s="385"/>
      <c r="Q373" s="380"/>
      <c r="R373" s="7"/>
      <c r="S373" s="29"/>
      <c r="T373" s="7"/>
      <c r="U373" s="29"/>
      <c r="V373" s="7"/>
      <c r="W373" s="7"/>
      <c r="X373" s="7"/>
      <c r="Y373" s="7"/>
      <c r="Z373" s="35"/>
      <c r="AA373" s="34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35"/>
      <c r="AN373" s="55"/>
      <c r="AO373" s="55"/>
      <c r="AP373" s="55"/>
      <c r="AQ373" s="55"/>
      <c r="AR373" s="55"/>
      <c r="AS373" s="55"/>
      <c r="AT373" s="55"/>
      <c r="AU373" s="55"/>
      <c r="AV373" s="55"/>
      <c r="AW373" s="55"/>
      <c r="AX373" s="55"/>
      <c r="AY373" s="55"/>
      <c r="AZ373" s="55"/>
      <c r="BA373" s="55"/>
      <c r="BB373" s="55"/>
      <c r="BC373" s="55"/>
      <c r="BD373" s="171"/>
      <c r="BE373" s="171"/>
    </row>
    <row r="374" spans="16:57" ht="17.25" customHeight="1" x14ac:dyDescent="0.3">
      <c r="P374" s="385"/>
      <c r="Q374" s="380"/>
      <c r="R374" s="7"/>
      <c r="S374" s="29"/>
      <c r="T374" s="7"/>
      <c r="U374" s="29"/>
      <c r="V374" s="7"/>
      <c r="W374" s="7"/>
      <c r="X374" s="7"/>
      <c r="Y374" s="7"/>
      <c r="Z374" s="35"/>
      <c r="AA374" s="34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35"/>
      <c r="AN374" s="55"/>
      <c r="AO374" s="55"/>
      <c r="AP374" s="55"/>
      <c r="AQ374" s="55"/>
      <c r="AR374" s="55"/>
      <c r="AS374" s="55"/>
      <c r="AT374" s="55"/>
      <c r="AU374" s="55"/>
      <c r="AV374" s="55"/>
      <c r="AW374" s="55"/>
      <c r="AX374" s="55"/>
      <c r="AY374" s="55"/>
      <c r="AZ374" s="55"/>
      <c r="BA374" s="55"/>
      <c r="BB374" s="55"/>
      <c r="BC374" s="55"/>
      <c r="BD374" s="171"/>
      <c r="BE374" s="171"/>
    </row>
    <row r="375" spans="16:57" ht="17.25" customHeight="1" thickBot="1" x14ac:dyDescent="0.35">
      <c r="P375" s="386"/>
      <c r="Q375" s="381"/>
      <c r="R375" s="27"/>
      <c r="S375" s="30"/>
      <c r="T375" s="27"/>
      <c r="U375" s="30"/>
      <c r="V375" s="27"/>
      <c r="W375" s="27"/>
      <c r="X375" s="27"/>
      <c r="Y375" s="27"/>
      <c r="Z375" s="37"/>
      <c r="AA375" s="36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37"/>
      <c r="AN375" s="55"/>
      <c r="AO375" s="55"/>
      <c r="AP375" s="55"/>
      <c r="AQ375" s="55"/>
      <c r="AR375" s="55"/>
      <c r="AS375" s="55"/>
      <c r="AT375" s="55"/>
      <c r="AU375" s="55"/>
      <c r="AV375" s="55"/>
      <c r="AW375" s="55"/>
      <c r="AX375" s="55"/>
      <c r="AY375" s="55"/>
      <c r="AZ375" s="55"/>
      <c r="BA375" s="55"/>
      <c r="BB375" s="55"/>
      <c r="BC375" s="55"/>
      <c r="BD375" s="171"/>
      <c r="BE375" s="171"/>
    </row>
    <row r="376" spans="16:57" ht="17.25" customHeight="1" x14ac:dyDescent="0.3"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/>
      <c r="AU376" s="171"/>
      <c r="AV376" s="171"/>
      <c r="AW376" s="171"/>
      <c r="AX376" s="171"/>
      <c r="AY376" s="171"/>
      <c r="AZ376" s="171"/>
      <c r="BA376" s="171"/>
      <c r="BB376" s="171"/>
      <c r="BC376" s="171"/>
      <c r="BD376" s="171"/>
      <c r="BE376" s="171"/>
    </row>
    <row r="377" spans="16:57" ht="17.25" customHeight="1" x14ac:dyDescent="0.3">
      <c r="P377" s="384"/>
      <c r="Q377" s="171"/>
      <c r="R377" s="171"/>
      <c r="S377" s="171"/>
      <c r="T377" s="171"/>
      <c r="U377" s="171"/>
      <c r="V377" s="171"/>
      <c r="W377" s="171"/>
      <c r="X377" s="171"/>
      <c r="Y377" s="171"/>
      <c r="Z377" s="171"/>
      <c r="AA377" s="171"/>
      <c r="AB377" s="171"/>
      <c r="AC377" s="171"/>
      <c r="AD377" s="171"/>
      <c r="AE377" s="171"/>
      <c r="AF377" s="171"/>
      <c r="AG377" s="171"/>
      <c r="AH377" s="171"/>
      <c r="AI377" s="171"/>
      <c r="AJ377" s="171"/>
      <c r="AK377" s="171"/>
      <c r="AL377" s="171"/>
      <c r="AM377" s="171"/>
      <c r="AN377" s="171"/>
      <c r="AO377" s="171"/>
      <c r="AP377" s="171"/>
      <c r="AQ377" s="171"/>
      <c r="AR377" s="171"/>
      <c r="AS377" s="171"/>
      <c r="AT377" s="171"/>
      <c r="AU377" s="171"/>
      <c r="AV377" s="171"/>
      <c r="AW377" s="171"/>
      <c r="AX377" s="171"/>
      <c r="AY377" s="171"/>
      <c r="AZ377" s="171"/>
      <c r="BA377" s="171"/>
      <c r="BB377" s="171"/>
      <c r="BC377" s="171"/>
      <c r="BD377" s="171"/>
      <c r="BE377" s="171"/>
    </row>
    <row r="378" spans="16:57" ht="17.25" customHeight="1" x14ac:dyDescent="0.3"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  <c r="AS378" s="55"/>
      <c r="AT378" s="55"/>
      <c r="AU378" s="66"/>
      <c r="AV378" s="55"/>
      <c r="AW378" s="55"/>
      <c r="AX378" s="55"/>
      <c r="AY378" s="55"/>
      <c r="AZ378" s="55"/>
      <c r="BA378" s="55"/>
      <c r="BB378" s="55"/>
      <c r="BC378" s="55"/>
      <c r="BD378" s="66"/>
      <c r="BE378" s="66"/>
    </row>
  </sheetData>
  <sheetProtection password="CD81" sheet="1" scenarios="1" selectLockedCells="1"/>
  <mergeCells count="192">
    <mergeCell ref="O13:O14"/>
    <mergeCell ref="AJ13:AK13"/>
    <mergeCell ref="AJ14:AK14"/>
    <mergeCell ref="K13:K14"/>
    <mergeCell ref="AD12:AE12"/>
    <mergeCell ref="AD13:AE13"/>
    <mergeCell ref="AD14:AE14"/>
    <mergeCell ref="AN10:AO10"/>
    <mergeCell ref="AN11:AO11"/>
    <mergeCell ref="AN12:AO12"/>
    <mergeCell ref="AN13:AO13"/>
    <mergeCell ref="AN14:AO14"/>
    <mergeCell ref="AJ10:AK10"/>
    <mergeCell ref="AJ11:AK11"/>
    <mergeCell ref="Q9:R11"/>
    <mergeCell ref="Q12:R12"/>
    <mergeCell ref="Q13:R13"/>
    <mergeCell ref="Q14:R14"/>
    <mergeCell ref="AL9:AM9"/>
    <mergeCell ref="AL10:AM10"/>
    <mergeCell ref="AL11:AM11"/>
    <mergeCell ref="AL12:AM12"/>
    <mergeCell ref="AL13:AM13"/>
    <mergeCell ref="AH13:AI13"/>
    <mergeCell ref="AS7:AV7"/>
    <mergeCell ref="AS8:AV8"/>
    <mergeCell ref="AQ7:AR8"/>
    <mergeCell ref="AQ9:AR11"/>
    <mergeCell ref="AQ12:AR12"/>
    <mergeCell ref="AQ13:AR13"/>
    <mergeCell ref="AQ14:AR14"/>
    <mergeCell ref="S8:V8"/>
    <mergeCell ref="AD7:AE8"/>
    <mergeCell ref="AJ9:AK9"/>
    <mergeCell ref="AL8:AM8"/>
    <mergeCell ref="AH14:AI14"/>
    <mergeCell ref="Y8:Z8"/>
    <mergeCell ref="Y9:Z9"/>
    <mergeCell ref="Y10:Z10"/>
    <mergeCell ref="Y11:Z11"/>
    <mergeCell ref="Y12:Z12"/>
    <mergeCell ref="Y13:Z13"/>
    <mergeCell ref="Y14:Z14"/>
    <mergeCell ref="AJ12:AK12"/>
    <mergeCell ref="AH9:AI9"/>
    <mergeCell ref="AH10:AI10"/>
    <mergeCell ref="AL14:AM14"/>
    <mergeCell ref="AD9:AE11"/>
    <mergeCell ref="P346:P371"/>
    <mergeCell ref="AA9:AB9"/>
    <mergeCell ref="AA10:AB10"/>
    <mergeCell ref="AA11:AB11"/>
    <mergeCell ref="AA12:AB12"/>
    <mergeCell ref="AA13:AB13"/>
    <mergeCell ref="AC7:AC14"/>
    <mergeCell ref="AB331:AD331"/>
    <mergeCell ref="AB332:AD332"/>
    <mergeCell ref="AB337:AD338"/>
    <mergeCell ref="AB336:AJ336"/>
    <mergeCell ref="AB333:AD333"/>
    <mergeCell ref="AB328:AD329"/>
    <mergeCell ref="AB327:AJ327"/>
    <mergeCell ref="P7:P14"/>
    <mergeCell ref="AA8:AB8"/>
    <mergeCell ref="AJ8:AK8"/>
    <mergeCell ref="U14:V14"/>
    <mergeCell ref="W8:X8"/>
    <mergeCell ref="W9:X9"/>
    <mergeCell ref="W10:X10"/>
    <mergeCell ref="S184:X184"/>
    <mergeCell ref="W12:X12"/>
    <mergeCell ref="W13:X13"/>
    <mergeCell ref="BD5:BD14"/>
    <mergeCell ref="AS9:AT11"/>
    <mergeCell ref="AS12:AT14"/>
    <mergeCell ref="S9:T11"/>
    <mergeCell ref="S12:T14"/>
    <mergeCell ref="U9:V9"/>
    <mergeCell ref="U10:V10"/>
    <mergeCell ref="U11:V11"/>
    <mergeCell ref="AF9:AG11"/>
    <mergeCell ref="AF12:AG14"/>
    <mergeCell ref="AH11:AI11"/>
    <mergeCell ref="AH12:AI12"/>
    <mergeCell ref="AY9:AZ11"/>
    <mergeCell ref="AY12:AZ14"/>
    <mergeCell ref="S7:V7"/>
    <mergeCell ref="W14:X14"/>
    <mergeCell ref="U12:V12"/>
    <mergeCell ref="U13:V13"/>
    <mergeCell ref="AA14:AB14"/>
    <mergeCell ref="W11:X11"/>
    <mergeCell ref="BC9:BC11"/>
    <mergeCell ref="BC12:BC14"/>
    <mergeCell ref="AP7:AP14"/>
    <mergeCell ref="AW8:AX8"/>
    <mergeCell ref="K344:L344"/>
    <mergeCell ref="G345:H345"/>
    <mergeCell ref="I345:J345"/>
    <mergeCell ref="BF5:BF14"/>
    <mergeCell ref="BD1:BF4"/>
    <mergeCell ref="P48:P70"/>
    <mergeCell ref="AL18:AO18"/>
    <mergeCell ref="AP18:AS18"/>
    <mergeCell ref="AP19:AS19"/>
    <mergeCell ref="AL19:AO19"/>
    <mergeCell ref="P81:P113"/>
    <mergeCell ref="Q81:S81"/>
    <mergeCell ref="Q82:S82"/>
    <mergeCell ref="S84:X84"/>
    <mergeCell ref="P15:P40"/>
    <mergeCell ref="P1:P2"/>
    <mergeCell ref="Q1:AV1"/>
    <mergeCell ref="AY8:AZ8"/>
    <mergeCell ref="BA8:BB8"/>
    <mergeCell ref="BB1:BB2"/>
    <mergeCell ref="S251:X251"/>
    <mergeCell ref="Q148:S148"/>
    <mergeCell ref="Q149:S149"/>
    <mergeCell ref="S151:X151"/>
    <mergeCell ref="BC1:BC2"/>
    <mergeCell ref="AW1:AW2"/>
    <mergeCell ref="AZ1:AZ2"/>
    <mergeCell ref="BA1:BA2"/>
    <mergeCell ref="AX1:AX2"/>
    <mergeCell ref="AY1:AY2"/>
    <mergeCell ref="G334:H334"/>
    <mergeCell ref="I334:J334"/>
    <mergeCell ref="K334:L334"/>
    <mergeCell ref="AF7:AI7"/>
    <mergeCell ref="AF8:AI8"/>
    <mergeCell ref="BA9:BB11"/>
    <mergeCell ref="BA12:BB14"/>
    <mergeCell ref="Q115:S115"/>
    <mergeCell ref="P114:P147"/>
    <mergeCell ref="S117:X117"/>
    <mergeCell ref="Q114:S114"/>
    <mergeCell ref="Q7:R8"/>
    <mergeCell ref="P280:P304"/>
    <mergeCell ref="P313:P337"/>
    <mergeCell ref="AW9:AX11"/>
    <mergeCell ref="AW12:AX14"/>
    <mergeCell ref="AU9:AV11"/>
    <mergeCell ref="AU12:AV14"/>
    <mergeCell ref="C333:F333"/>
    <mergeCell ref="AE328:AJ328"/>
    <mergeCell ref="AB330:AD330"/>
    <mergeCell ref="A340:B341"/>
    <mergeCell ref="A335:C337"/>
    <mergeCell ref="A333:B334"/>
    <mergeCell ref="AN8:AO8"/>
    <mergeCell ref="AN9:AO9"/>
    <mergeCell ref="I79:I110"/>
    <mergeCell ref="I47:I78"/>
    <mergeCell ref="I15:I46"/>
    <mergeCell ref="I111:I142"/>
    <mergeCell ref="P214:P246"/>
    <mergeCell ref="P247:P279"/>
    <mergeCell ref="P148:P180"/>
    <mergeCell ref="P181:P213"/>
    <mergeCell ref="Q181:S181"/>
    <mergeCell ref="Q182:S182"/>
    <mergeCell ref="S218:X218"/>
    <mergeCell ref="H13:H14"/>
    <mergeCell ref="I13:J14"/>
    <mergeCell ref="L13:L14"/>
    <mergeCell ref="M13:M14"/>
    <mergeCell ref="N13:N14"/>
    <mergeCell ref="A342:C345"/>
    <mergeCell ref="C340:F340"/>
    <mergeCell ref="C341:F341"/>
    <mergeCell ref="G341:H341"/>
    <mergeCell ref="I341:J341"/>
    <mergeCell ref="K341:L341"/>
    <mergeCell ref="M341:N341"/>
    <mergeCell ref="M342:N342"/>
    <mergeCell ref="G343:H343"/>
    <mergeCell ref="M343:N343"/>
    <mergeCell ref="M344:N344"/>
    <mergeCell ref="M345:N345"/>
    <mergeCell ref="G344:H344"/>
    <mergeCell ref="I344:J344"/>
    <mergeCell ref="D345:F345"/>
    <mergeCell ref="K345:L345"/>
    <mergeCell ref="D342:F342"/>
    <mergeCell ref="G342:H342"/>
    <mergeCell ref="I342:J342"/>
    <mergeCell ref="K342:L342"/>
    <mergeCell ref="D343:F343"/>
    <mergeCell ref="I343:J343"/>
    <mergeCell ref="K343:L343"/>
    <mergeCell ref="D344:F34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DATA, GRAPHS &amp; STATISTICS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2017-07-16T18:52:18Z</dcterms:created>
  <dcterms:modified xsi:type="dcterms:W3CDTF">2017-10-20T10:35:00Z</dcterms:modified>
</cp:coreProperties>
</file>